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240" windowHeight="9330" activeTab="0"/>
  </bookViews>
  <sheets>
    <sheet name="Summary" sheetId="1" r:id="rId1"/>
    <sheet name="Monthly Reconciliation" sheetId="2" r:id="rId2"/>
    <sheet name="Explanations" sheetId="3" r:id="rId3"/>
    <sheet name="Calc" sheetId="4" state="hidden" r:id="rId4"/>
    <sheet name="The Surgery Network" sheetId="5" r:id="rId5"/>
  </sheets>
  <definedNames>
    <definedName name="_xlnm.Print_Area" localSheetId="3">'Calc'!$B$3:$S$28</definedName>
    <definedName name="_xlnm.Print_Area" localSheetId="2">'Explanations'!$B$2:$M$33</definedName>
    <definedName name="_xlnm.Print_Area" localSheetId="1">'Monthly Reconciliation'!$B$2:$M$46</definedName>
    <definedName name="_xlnm.Print_Area" localSheetId="0">'Summary'!$B$8:$R$63</definedName>
    <definedName name="_xlnm.Print_Area" localSheetId="4">'The Surgery Network'!$A$2:$J$22</definedName>
    <definedName name="_xlnm.Print_Titles" localSheetId="3">'Calc'!$B:$D</definedName>
  </definedNames>
  <calcPr fullCalcOnLoad="1"/>
</workbook>
</file>

<file path=xl/sharedStrings.xml><?xml version="1.0" encoding="utf-8"?>
<sst xmlns="http://schemas.openxmlformats.org/spreadsheetml/2006/main" count="151" uniqueCount="122">
  <si>
    <t>PPA Comparison Analysis</t>
  </si>
  <si>
    <t>General Key Data Entry Details:</t>
  </si>
  <si>
    <t xml:space="preserve">Surgery Discount rate:  </t>
  </si>
  <si>
    <t xml:space="preserve">Vat rate:  </t>
  </si>
  <si>
    <t xml:space="preserve">Dispensing fee:  </t>
  </si>
  <si>
    <t>NHS</t>
  </si>
  <si>
    <t>Your</t>
  </si>
  <si>
    <t>Total</t>
  </si>
  <si>
    <t>PPA Profit</t>
  </si>
  <si>
    <t>Dispensing</t>
  </si>
  <si>
    <t>Purchase</t>
  </si>
  <si>
    <t>Discount</t>
  </si>
  <si>
    <t>quantity</t>
  </si>
  <si>
    <t>Cost</t>
  </si>
  <si>
    <t>Fees</t>
  </si>
  <si>
    <t>%</t>
  </si>
  <si>
    <t>(b)</t>
  </si>
  <si>
    <t>(a + b)</t>
  </si>
  <si>
    <t>Goserelin - Zoladex LA Safe System 10.8mg</t>
  </si>
  <si>
    <t>Home Page</t>
  </si>
  <si>
    <r>
      <t>To use this spreadsheet you will need to enter data into the light blue cells.</t>
    </r>
    <r>
      <rPr>
        <sz val="10"/>
        <rFont val="Arial"/>
        <family val="2"/>
      </rPr>
      <t xml:space="preserve"> </t>
    </r>
    <r>
      <rPr>
        <sz val="10"/>
        <rFont val="Arial"/>
        <family val="0"/>
      </rPr>
      <t>Other cells should not be amended unless the calculation methods need to be changed as a result of PPA calculation changes, which does happen from time to time. Please note that prices from suppliers and the NHS also vary from time to time throughout the year and so these prices may need to be verified as well.</t>
    </r>
  </si>
  <si>
    <t>Average PPA claim</t>
  </si>
  <si>
    <r>
      <t xml:space="preserve">Dispensing Feescale for contractors that are </t>
    </r>
    <r>
      <rPr>
        <u val="single"/>
        <sz val="10"/>
        <rFont val="Arial"/>
        <family val="2"/>
      </rPr>
      <t>not</t>
    </r>
    <r>
      <rPr>
        <sz val="10"/>
        <rFont val="Arial"/>
        <family val="0"/>
      </rPr>
      <t xml:space="preserve"> authorised or required to provide dispensing services</t>
    </r>
  </si>
  <si>
    <t>Dispensing Feescale for contractors that are authorised or required to provide dispensing services</t>
  </si>
  <si>
    <t>per month by bandwidth</t>
  </si>
  <si>
    <t>From</t>
  </si>
  <si>
    <t>To</t>
  </si>
  <si>
    <t>Total prescrips. calc'd separately for each dispensing practitioner, in bands</t>
  </si>
  <si>
    <t>Prices per prescription (pence)</t>
  </si>
  <si>
    <t>Prices per prescription in pence</t>
  </si>
  <si>
    <t>£</t>
  </si>
  <si>
    <t>PPA Reimbursement Worksheet Area</t>
  </si>
  <si>
    <t>NHS Price</t>
  </si>
  <si>
    <t xml:space="preserve">  Less estimated discount rate of:</t>
  </si>
  <si>
    <t xml:space="preserve">  Vat reimbursed on basic NHS price</t>
  </si>
  <si>
    <t xml:space="preserve">  Dispensing Fee</t>
  </si>
  <si>
    <t>PPA Claim / Reimbursement (I.e. FP34D)</t>
  </si>
  <si>
    <t>Supplier purchase cost</t>
  </si>
  <si>
    <t xml:space="preserve">  Vat charged on purchase cost</t>
  </si>
  <si>
    <t>Total supplier cost including Vat</t>
  </si>
  <si>
    <t xml:space="preserve">    Supplier discount %</t>
  </si>
  <si>
    <t xml:space="preserve">    Supplier Discount amount</t>
  </si>
  <si>
    <t>Net Profit/item</t>
  </si>
  <si>
    <t>Annual purchase quantity:</t>
  </si>
  <si>
    <t>Annual Profit</t>
  </si>
  <si>
    <t xml:space="preserve"> - including dispensing fee</t>
  </si>
  <si>
    <t xml:space="preserve"> - excluding dispensing fee</t>
  </si>
  <si>
    <t>Home / Summary Page</t>
  </si>
  <si>
    <t xml:space="preserve">      (Please note: for data entry use the light blue boxes only.)</t>
  </si>
  <si>
    <t>(e.g. use 0.15 for 15%)</t>
  </si>
  <si>
    <t>Discount Rate:</t>
  </si>
  <si>
    <t>Explanations Page</t>
  </si>
  <si>
    <t>Leuprorelin Acetate - Prostap 3 - 11.25mg</t>
  </si>
  <si>
    <t>Triptorelin - Decapeptyl SR 11.25mg</t>
  </si>
  <si>
    <t>Estimated</t>
  </si>
  <si>
    <t>Total PPA</t>
  </si>
  <si>
    <t>For notes on using this calculator go to the Explanations tab at the bottom of this page or click:</t>
  </si>
  <si>
    <t>(see Explanations Page for rates)</t>
  </si>
  <si>
    <t>PPA Reimbursement Analysis</t>
  </si>
  <si>
    <t>Per item</t>
  </si>
  <si>
    <t>Price (excl Vat)</t>
  </si>
  <si>
    <t>Total (a)</t>
  </si>
  <si>
    <t>Total of items analysed below:</t>
  </si>
  <si>
    <t>Refund</t>
  </si>
  <si>
    <t>Costs</t>
  </si>
  <si>
    <t>incl. Disp.</t>
  </si>
  <si>
    <t>(incl. Vat)</t>
  </si>
  <si>
    <t>Surgery Name</t>
  </si>
  <si>
    <t>Date</t>
  </si>
  <si>
    <r>
      <t>Please note:</t>
    </r>
    <r>
      <rPr>
        <sz val="10"/>
        <rFont val="Arial"/>
        <family val="0"/>
      </rPr>
      <t xml:space="preserve"> this spreadsheet has been prepared based on current interpretation of the GMS Statement of Financial Entitlements (SFE) as of 15 November 2015 however due to constant changes in the SFE this spreadsheet may no longer fully reflect the current SFE.  Thus before relying on this workseet for any decisions please ensure that the most recent SFE and any related amendments are properly reflected in the worksheets.</t>
    </r>
  </si>
  <si>
    <t>The Surgery Network</t>
  </si>
  <si>
    <t>The Surgery Network is dedicated to helping GP surgeries improve their business performance. Using our unique business platform and expert team, we deliver solutions that achieve cost savings, increased revenue and efficiency improvements.</t>
  </si>
  <si>
    <r>
      <t xml:space="preserve">We achieve this by providing:
</t>
    </r>
    <r>
      <rPr>
        <sz val="11"/>
        <rFont val="Calibri"/>
        <family val="2"/>
      </rPr>
      <t>•</t>
    </r>
    <r>
      <rPr>
        <sz val="11"/>
        <color indexed="57"/>
        <rFont val="Calibri"/>
        <family val="2"/>
      </rPr>
      <t xml:space="preserve"> </t>
    </r>
    <r>
      <rPr>
        <i/>
        <sz val="11"/>
        <color indexed="57"/>
        <rFont val="Calibri"/>
        <family val="2"/>
      </rPr>
      <t xml:space="preserve">Unique supply management solutions </t>
    </r>
    <r>
      <rPr>
        <sz val="10"/>
        <rFont val="Arial"/>
        <family val="0"/>
      </rPr>
      <t xml:space="preserve">that ensures members achieve the lowest costs and highest service levels. (We are completely independent of suppliers)
• </t>
    </r>
    <r>
      <rPr>
        <i/>
        <sz val="11"/>
        <color indexed="57"/>
        <rFont val="Calibri"/>
        <family val="2"/>
      </rPr>
      <t>Prescription Services Reimbursements tools</t>
    </r>
    <r>
      <rPr>
        <sz val="11"/>
        <color indexed="57"/>
        <rFont val="Calibri"/>
        <family val="2"/>
      </rPr>
      <t xml:space="preserve"> </t>
    </r>
    <r>
      <rPr>
        <sz val="10"/>
        <rFont val="Arial"/>
        <family val="0"/>
      </rPr>
      <t xml:space="preserve">built into the platform to ensuring you maximise the income you are entitled to
• </t>
    </r>
    <r>
      <rPr>
        <i/>
        <sz val="11"/>
        <color indexed="57"/>
        <rFont val="Calibri"/>
        <family val="2"/>
      </rPr>
      <t xml:space="preserve">Automation of procedures and management reports </t>
    </r>
    <r>
      <rPr>
        <sz val="10"/>
        <rFont val="Arial"/>
        <family val="0"/>
      </rPr>
      <t xml:space="preserve">that streamline operations and save considerable staff time
• </t>
    </r>
    <r>
      <rPr>
        <i/>
        <sz val="11"/>
        <color indexed="57"/>
        <rFont val="Calibri"/>
        <family val="2"/>
      </rPr>
      <t>Expert support team</t>
    </r>
    <r>
      <rPr>
        <sz val="10"/>
        <rFont val="Arial"/>
        <family val="0"/>
      </rPr>
      <t xml:space="preserve"> who are always available to help
</t>
    </r>
  </si>
  <si>
    <t>Benefits</t>
  </si>
  <si>
    <t>Using our business platform delivers immediate benefits in terms of improved business performance, reduced workload, more management control and a less stressful working environment for your team.</t>
  </si>
  <si>
    <t>About Us</t>
  </si>
  <si>
    <t>We are a highly experienced team including practice managers, GPs, accountants, and systems developers. We truly understand the needs and challenges of primary care. Over 200 GP practices and primary care organisations use The Surgery Network, and this number is growing all the time.</t>
  </si>
  <si>
    <t>The Sugery Network</t>
  </si>
  <si>
    <t>Use to calculate the NHS Refund you should expect to be paid, along with the profit per item you will make, based on the cost of the items.</t>
  </si>
  <si>
    <t>Mirena (change VAT to 5%)</t>
  </si>
  <si>
    <t>Depo-provera  (change VAT to 5%)</t>
  </si>
  <si>
    <t>For further informaion and help</t>
  </si>
  <si>
    <t>Email:  info@surgerynetwork.org</t>
  </si>
  <si>
    <t>Tel: 01722 580085</t>
  </si>
  <si>
    <t>Monthly PAI / Open Exceter Reconciliation</t>
  </si>
  <si>
    <t>Open</t>
  </si>
  <si>
    <t>Exeter</t>
  </si>
  <si>
    <t>PAI</t>
  </si>
  <si>
    <t>Calculator</t>
  </si>
  <si>
    <t>Difference</t>
  </si>
  <si>
    <t>Number of prescriptions:</t>
  </si>
  <si>
    <t>Total Credits</t>
  </si>
  <si>
    <t>Basic Prices</t>
  </si>
  <si>
    <t>Dispensing Fees</t>
  </si>
  <si>
    <t>VAT</t>
  </si>
  <si>
    <t>Tota Credit</t>
  </si>
  <si>
    <t>Total Debits</t>
  </si>
  <si>
    <t>Total Debit</t>
  </si>
  <si>
    <t>Total Payment</t>
  </si>
  <si>
    <t>Comments on Variation</t>
  </si>
  <si>
    <t>Actions to take</t>
  </si>
  <si>
    <t>Surgery/GP reviewed:</t>
  </si>
  <si>
    <t>Month of claim:</t>
  </si>
  <si>
    <t>Reviewed by:</t>
  </si>
  <si>
    <t>Date of Review:</t>
  </si>
  <si>
    <t>https://www.surgerynetwork.org</t>
  </si>
  <si>
    <t>This worksheet can be used for calculating and comparing Prescription claimable reimbursements. Example figures have been used below.</t>
  </si>
  <si>
    <t>465 - 581</t>
  </si>
  <si>
    <t>582 - 698</t>
  </si>
  <si>
    <t>699 - 813</t>
  </si>
  <si>
    <t>814 - 931</t>
  </si>
  <si>
    <t>932 - 1045</t>
  </si>
  <si>
    <t>1046 - 1453</t>
  </si>
  <si>
    <t>1454 - 2034</t>
  </si>
  <si>
    <t>2035 - 2324</t>
  </si>
  <si>
    <t>2325 - 2906</t>
  </si>
  <si>
    <t>2907 - 3485</t>
  </si>
  <si>
    <t>3486 - 4067</t>
  </si>
  <si>
    <t>4068 - 4646</t>
  </si>
  <si>
    <t>Up to 464</t>
  </si>
  <si>
    <t>4647 and over</t>
  </si>
  <si>
    <t>Version as at 1 November 2023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</si>
</sst>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0_-;\-* #,##0.0000_-;_-* &quot;-&quot;??_-;_-@_-"/>
    <numFmt numFmtId="165" formatCode="_-* #,##0_-;\-* #,##0_-;_-* &quot;-&quot;??_-;_-@_-"/>
    <numFmt numFmtId="166" formatCode="_-* #,##0.0_-;\-* #,##0.0_-;_-* &quot;-&quot;??_-;_-@_-"/>
    <numFmt numFmtId="167" formatCode="0.0%"/>
    <numFmt numFmtId="168" formatCode="[$-809]dd\ mmmm\ yyyy"/>
    <numFmt numFmtId="169" formatCode="0.0"/>
    <numFmt numFmtId="170" formatCode="#,###.#;\(\-#,###.#\)"/>
    <numFmt numFmtId="171" formatCode="#,###.#;\(\-#,##0.#\)"/>
    <numFmt numFmtId="172" formatCode="#,###.#;\(\-#,##0.0\)"/>
    <numFmt numFmtId="173" formatCode="#,###.#;\(\-#,##0.00\)"/>
    <numFmt numFmtId="174" formatCode="#,###.##;\(\-#,##0.00\)"/>
    <numFmt numFmtId="175" formatCode="#,##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00\)"/>
  </numFmts>
  <fonts count="57">
    <font>
      <sz val="10"/>
      <name val="Arial"/>
      <family val="0"/>
    </font>
    <font>
      <b/>
      <sz val="10"/>
      <name val="Arial"/>
      <family val="2"/>
    </font>
    <font>
      <sz val="8"/>
      <name val="Arial"/>
      <family val="2"/>
    </font>
    <font>
      <b/>
      <u val="single"/>
      <sz val="10"/>
      <name val="Arial"/>
      <family val="2"/>
    </font>
    <font>
      <u val="single"/>
      <sz val="10"/>
      <color indexed="12"/>
      <name val="Arial"/>
      <family val="2"/>
    </font>
    <font>
      <u val="single"/>
      <sz val="10"/>
      <name val="Arial"/>
      <family val="2"/>
    </font>
    <font>
      <sz val="7"/>
      <name val="Arial"/>
      <family val="2"/>
    </font>
    <font>
      <sz val="10"/>
      <color indexed="18"/>
      <name val="Arial"/>
      <family val="2"/>
    </font>
    <font>
      <b/>
      <u val="single"/>
      <sz val="11"/>
      <name val="Arial"/>
      <family val="2"/>
    </font>
    <font>
      <sz val="8"/>
      <color indexed="21"/>
      <name val="Arial"/>
      <family val="2"/>
    </font>
    <font>
      <u val="doubleAccounting"/>
      <sz val="10"/>
      <name val="Arial"/>
      <family val="2"/>
    </font>
    <font>
      <sz val="9"/>
      <name val="Arial"/>
      <family val="2"/>
    </font>
    <font>
      <u val="single"/>
      <sz val="10"/>
      <color indexed="36"/>
      <name val="Arial"/>
      <family val="2"/>
    </font>
    <font>
      <sz val="11"/>
      <name val="Calibri"/>
      <family val="2"/>
    </font>
    <font>
      <sz val="11"/>
      <color indexed="57"/>
      <name val="Calibri"/>
      <family val="2"/>
    </font>
    <font>
      <i/>
      <sz val="11"/>
      <color indexed="57"/>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14"/>
      <color indexed="8"/>
      <name val="Calibri"/>
      <family val="2"/>
    </font>
    <font>
      <b/>
      <i/>
      <sz val="11"/>
      <color indexed="8"/>
      <name val="Calibri"/>
      <family val="2"/>
    </font>
    <font>
      <sz val="10"/>
      <color indexed="23"/>
      <name val="Century Gothi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b/>
      <sz val="14"/>
      <color theme="1"/>
      <name val="Calibri"/>
      <family val="2"/>
    </font>
    <font>
      <b/>
      <i/>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6">
    <xf numFmtId="0" fontId="0" fillId="0" borderId="0" xfId="0" applyAlignment="1">
      <alignment/>
    </xf>
    <xf numFmtId="0" fontId="1" fillId="0" borderId="0" xfId="0" applyFont="1" applyAlignment="1" applyProtection="1">
      <alignment horizontal="center"/>
      <protection/>
    </xf>
    <xf numFmtId="0" fontId="2" fillId="0" borderId="0" xfId="0" applyFont="1" applyAlignment="1" applyProtection="1">
      <alignment/>
      <protection/>
    </xf>
    <xf numFmtId="0" fontId="0" fillId="0" borderId="0" xfId="0" applyAlignment="1" applyProtection="1">
      <alignment/>
      <protection/>
    </xf>
    <xf numFmtId="43" fontId="0" fillId="0" borderId="0" xfId="42" applyFont="1" applyAlignment="1" applyProtection="1">
      <alignment/>
      <protection/>
    </xf>
    <xf numFmtId="43" fontId="0" fillId="0" borderId="0" xfId="42" applyNumberFormat="1" applyFont="1" applyAlignment="1" applyProtection="1">
      <alignment/>
      <protection/>
    </xf>
    <xf numFmtId="0" fontId="0" fillId="0" borderId="0" xfId="0" applyFill="1" applyAlignment="1" applyProtection="1">
      <alignment horizontal="center"/>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53" applyFont="1" applyAlignment="1" applyProtection="1">
      <alignment/>
      <protection/>
    </xf>
    <xf numFmtId="0" fontId="1" fillId="0" borderId="0" xfId="0" applyFont="1" applyAlignment="1" applyProtection="1">
      <alignment/>
      <protection/>
    </xf>
    <xf numFmtId="0" fontId="5" fillId="0" borderId="0" xfId="0" applyFont="1" applyAlignment="1" applyProtection="1">
      <alignment horizontal="left"/>
      <protection/>
    </xf>
    <xf numFmtId="0" fontId="0" fillId="0" borderId="0" xfId="0" applyFont="1" applyAlignment="1" applyProtection="1">
      <alignment horizontal="right"/>
      <protection/>
    </xf>
    <xf numFmtId="0" fontId="0" fillId="32" borderId="10" xfId="0" applyFill="1" applyBorder="1" applyAlignment="1" applyProtection="1">
      <alignment/>
      <protection locked="0"/>
    </xf>
    <xf numFmtId="0" fontId="0" fillId="0" borderId="0" xfId="0" applyAlignment="1" applyProtection="1">
      <alignment horizontal="right"/>
      <protection/>
    </xf>
    <xf numFmtId="0" fontId="6" fillId="0" borderId="0" xfId="0" applyFont="1" applyAlignment="1" applyProtection="1">
      <alignment horizontal="center"/>
      <protection/>
    </xf>
    <xf numFmtId="0" fontId="1" fillId="0" borderId="0" xfId="0" applyFont="1" applyAlignment="1" applyProtection="1" quotePrefix="1">
      <alignment horizontal="center"/>
      <protection/>
    </xf>
    <xf numFmtId="0" fontId="0" fillId="0" borderId="0" xfId="0" applyBorder="1" applyAlignment="1" applyProtection="1">
      <alignment/>
      <protection/>
    </xf>
    <xf numFmtId="43" fontId="0" fillId="32" borderId="0" xfId="42" applyFont="1" applyFill="1" applyBorder="1" applyAlignment="1" applyProtection="1">
      <alignment/>
      <protection locked="0"/>
    </xf>
    <xf numFmtId="43" fontId="0" fillId="33" borderId="0" xfId="42" applyFont="1" applyFill="1" applyAlignment="1" applyProtection="1">
      <alignment/>
      <protection locked="0"/>
    </xf>
    <xf numFmtId="0" fontId="0" fillId="33" borderId="0" xfId="0" applyFill="1" applyAlignment="1" applyProtection="1">
      <alignment/>
      <protection locked="0"/>
    </xf>
    <xf numFmtId="43" fontId="0" fillId="0" borderId="0" xfId="42" applyFont="1" applyFill="1" applyAlignment="1" applyProtection="1">
      <alignment/>
      <protection/>
    </xf>
    <xf numFmtId="43" fontId="0" fillId="32" borderId="0" xfId="42" applyFont="1" applyFill="1" applyAlignment="1" applyProtection="1">
      <alignment/>
      <protection locked="0"/>
    </xf>
    <xf numFmtId="0" fontId="4" fillId="0" borderId="0" xfId="53" applyFont="1" applyAlignment="1" applyProtection="1">
      <alignment horizontal="center"/>
      <protection/>
    </xf>
    <xf numFmtId="0" fontId="5" fillId="0" borderId="0" xfId="0" applyFont="1" applyAlignment="1" applyProtection="1">
      <alignment vertical="top" wrapText="1"/>
      <protection/>
    </xf>
    <xf numFmtId="0" fontId="0" fillId="0" borderId="0" xfId="0" applyAlignment="1" applyProtection="1">
      <alignment horizontal="center"/>
      <protection/>
    </xf>
    <xf numFmtId="164" fontId="0" fillId="0" borderId="0" xfId="42" applyNumberFormat="1" applyFont="1" applyFill="1" applyAlignment="1" applyProtection="1">
      <alignment/>
      <protection/>
    </xf>
    <xf numFmtId="0" fontId="0" fillId="34" borderId="11" xfId="0" applyFill="1" applyBorder="1" applyAlignment="1" applyProtection="1">
      <alignment/>
      <protection/>
    </xf>
    <xf numFmtId="0" fontId="0" fillId="34" borderId="11" xfId="0" applyFill="1" applyBorder="1" applyAlignment="1" applyProtection="1">
      <alignment horizontal="center"/>
      <protection/>
    </xf>
    <xf numFmtId="0" fontId="0" fillId="34" borderId="12" xfId="0" applyFill="1" applyBorder="1" applyAlignment="1" applyProtection="1">
      <alignment horizontal="center"/>
      <protection/>
    </xf>
    <xf numFmtId="0" fontId="0" fillId="34" borderId="13" xfId="0" applyFill="1" applyBorder="1" applyAlignment="1" applyProtection="1">
      <alignment/>
      <protection/>
    </xf>
    <xf numFmtId="0" fontId="0" fillId="34" borderId="13" xfId="0" applyFill="1" applyBorder="1" applyAlignment="1" applyProtection="1">
      <alignment horizontal="center"/>
      <protection/>
    </xf>
    <xf numFmtId="0" fontId="0" fillId="34" borderId="14" xfId="0" applyFill="1" applyBorder="1" applyAlignment="1" applyProtection="1">
      <alignment horizontal="center"/>
      <protection/>
    </xf>
    <xf numFmtId="0" fontId="0" fillId="0" borderId="15" xfId="0"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vertical="top"/>
      <protection/>
    </xf>
    <xf numFmtId="0" fontId="0" fillId="0" borderId="0" xfId="0" applyAlignment="1" applyProtection="1">
      <alignment vertical="top"/>
      <protection/>
    </xf>
    <xf numFmtId="0" fontId="2" fillId="0" borderId="16" xfId="0" applyFont="1" applyBorder="1" applyAlignment="1" applyProtection="1">
      <alignment horizontal="center"/>
      <protection/>
    </xf>
    <xf numFmtId="0" fontId="0" fillId="0" borderId="15" xfId="0" applyBorder="1" applyAlignment="1" applyProtection="1">
      <alignment/>
      <protection/>
    </xf>
    <xf numFmtId="164" fontId="0" fillId="0" borderId="16" xfId="42" applyNumberFormat="1" applyFont="1" applyFill="1" applyBorder="1" applyAlignment="1" applyProtection="1">
      <alignment/>
      <protection/>
    </xf>
    <xf numFmtId="0" fontId="0" fillId="0" borderId="13" xfId="0" applyBorder="1" applyAlignment="1" applyProtection="1">
      <alignment/>
      <protection/>
    </xf>
    <xf numFmtId="0" fontId="0" fillId="0" borderId="17" xfId="0" applyBorder="1" applyAlignment="1" applyProtection="1">
      <alignment/>
      <protection/>
    </xf>
    <xf numFmtId="0" fontId="0" fillId="0" borderId="14" xfId="0" applyBorder="1" applyAlignment="1" applyProtection="1">
      <alignment/>
      <protection/>
    </xf>
    <xf numFmtId="0" fontId="0" fillId="0" borderId="0" xfId="0" applyAlignment="1" applyProtection="1">
      <alignment vertical="center"/>
      <protection/>
    </xf>
    <xf numFmtId="0" fontId="7" fillId="0" borderId="0" xfId="0" applyFont="1" applyFill="1" applyBorder="1" applyAlignment="1" applyProtection="1">
      <alignment horizontal="center" vertical="center" wrapText="1"/>
      <protection/>
    </xf>
    <xf numFmtId="43" fontId="0" fillId="0" borderId="0" xfId="42" applyFont="1" applyFill="1" applyBorder="1" applyAlignment="1" applyProtection="1">
      <alignment/>
      <protection/>
    </xf>
    <xf numFmtId="43" fontId="0" fillId="0" borderId="0" xfId="42" applyNumberFormat="1" applyFont="1" applyFill="1" applyBorder="1" applyAlignment="1" applyProtection="1">
      <alignment/>
      <protection/>
    </xf>
    <xf numFmtId="43" fontId="0" fillId="0" borderId="18" xfId="42" applyFont="1" applyFill="1" applyBorder="1" applyAlignment="1" applyProtection="1">
      <alignment/>
      <protection/>
    </xf>
    <xf numFmtId="43" fontId="2" fillId="0" borderId="17" xfId="42" applyFont="1" applyFill="1" applyBorder="1" applyAlignment="1" applyProtection="1">
      <alignment/>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0" fillId="0" borderId="0" xfId="0" applyFont="1" applyAlignment="1" applyProtection="1">
      <alignment/>
      <protection/>
    </xf>
    <xf numFmtId="0" fontId="4" fillId="0" borderId="0" xfId="53" applyAlignment="1" applyProtection="1">
      <alignment horizontal="right"/>
      <protection/>
    </xf>
    <xf numFmtId="0" fontId="4" fillId="0" borderId="0" xfId="53" applyFont="1" applyAlignment="1" applyProtection="1">
      <alignment horizontal="left"/>
      <protection/>
    </xf>
    <xf numFmtId="0" fontId="0" fillId="32" borderId="0" xfId="0" applyFill="1" applyAlignment="1" applyProtection="1">
      <alignment/>
      <protection locked="0"/>
    </xf>
    <xf numFmtId="43" fontId="0" fillId="0" borderId="19" xfId="42" applyFont="1" applyBorder="1" applyAlignment="1" applyProtection="1">
      <alignment/>
      <protection/>
    </xf>
    <xf numFmtId="0" fontId="0" fillId="32" borderId="0" xfId="0" applyFont="1" applyFill="1" applyAlignment="1" applyProtection="1">
      <alignment horizontal="left"/>
      <protection locked="0"/>
    </xf>
    <xf numFmtId="43" fontId="0" fillId="0" borderId="18" xfId="42" applyNumberFormat="1" applyFont="1" applyFill="1" applyBorder="1" applyAlignment="1" applyProtection="1">
      <alignment/>
      <protection/>
    </xf>
    <xf numFmtId="0" fontId="0" fillId="0" borderId="18" xfId="0" applyBorder="1" applyAlignment="1" applyProtection="1">
      <alignment vertical="top"/>
      <protection/>
    </xf>
    <xf numFmtId="0" fontId="0" fillId="0" borderId="0" xfId="0" applyFill="1" applyBorder="1" applyAlignment="1" applyProtection="1">
      <alignment vertical="top"/>
      <protection/>
    </xf>
    <xf numFmtId="43" fontId="0" fillId="0" borderId="18" xfId="0" applyNumberFormat="1" applyBorder="1" applyAlignment="1" applyProtection="1">
      <alignment vertical="top"/>
      <protection/>
    </xf>
    <xf numFmtId="10" fontId="2" fillId="0" borderId="18" xfId="59" applyNumberFormat="1" applyFont="1" applyFill="1" applyBorder="1" applyAlignment="1" applyProtection="1">
      <alignment/>
      <protection/>
    </xf>
    <xf numFmtId="165" fontId="0" fillId="0" borderId="20" xfId="42" applyNumberFormat="1" applyFont="1" applyFill="1" applyBorder="1" applyAlignment="1" applyProtection="1">
      <alignment/>
      <protection/>
    </xf>
    <xf numFmtId="0" fontId="9" fillId="0" borderId="0" xfId="0" applyFont="1" applyAlignment="1" applyProtection="1">
      <alignment/>
      <protection/>
    </xf>
    <xf numFmtId="0" fontId="0" fillId="32" borderId="0" xfId="0" applyFont="1" applyFill="1" applyBorder="1" applyAlignment="1" applyProtection="1">
      <alignment horizontal="left" vertical="center"/>
      <protection locked="0"/>
    </xf>
    <xf numFmtId="167" fontId="0" fillId="0" borderId="0" xfId="59" applyNumberFormat="1" applyFont="1" applyFill="1" applyAlignment="1" applyProtection="1">
      <alignment/>
      <protection/>
    </xf>
    <xf numFmtId="0" fontId="0" fillId="0" borderId="0" xfId="0" applyBorder="1" applyAlignment="1">
      <alignment/>
    </xf>
    <xf numFmtId="43" fontId="0" fillId="0" borderId="18" xfId="0" applyNumberFormat="1" applyFill="1" applyBorder="1" applyAlignment="1" applyProtection="1">
      <alignment/>
      <protection/>
    </xf>
    <xf numFmtId="43" fontId="0" fillId="0" borderId="20" xfId="42" applyFont="1" applyFill="1" applyBorder="1" applyAlignment="1" applyProtection="1">
      <alignment/>
      <protection/>
    </xf>
    <xf numFmtId="43" fontId="0" fillId="0" borderId="18" xfId="42" applyFont="1" applyFill="1" applyBorder="1" applyAlignment="1" applyProtection="1">
      <alignment/>
      <protection/>
    </xf>
    <xf numFmtId="43" fontId="0" fillId="0" borderId="20" xfId="0" applyNumberFormat="1" applyFont="1" applyFill="1" applyBorder="1" applyAlignment="1" applyProtection="1">
      <alignment/>
      <protection/>
    </xf>
    <xf numFmtId="43" fontId="7" fillId="0" borderId="0" xfId="0" applyNumberFormat="1" applyFont="1" applyFill="1" applyBorder="1" applyAlignment="1" applyProtection="1">
      <alignment horizontal="center" vertical="center" wrapText="1"/>
      <protection/>
    </xf>
    <xf numFmtId="0" fontId="1" fillId="0" borderId="0" xfId="0" applyFont="1" applyAlignment="1" applyProtection="1">
      <alignment horizontal="left"/>
      <protection/>
    </xf>
    <xf numFmtId="43" fontId="10" fillId="0" borderId="20" xfId="42" applyFont="1" applyBorder="1" applyAlignment="1" applyProtection="1">
      <alignment/>
      <protection/>
    </xf>
    <xf numFmtId="43" fontId="10" fillId="0" borderId="0" xfId="42" applyFont="1" applyAlignment="1" applyProtection="1">
      <alignment/>
      <protection/>
    </xf>
    <xf numFmtId="0" fontId="1" fillId="32" borderId="0" xfId="0" applyFont="1" applyFill="1" applyAlignment="1" applyProtection="1">
      <alignment/>
      <protection locked="0"/>
    </xf>
    <xf numFmtId="0" fontId="0" fillId="0" borderId="21" xfId="0" applyFont="1" applyBorder="1" applyAlignment="1" applyProtection="1">
      <alignment horizontal="center"/>
      <protection/>
    </xf>
    <xf numFmtId="43" fontId="0" fillId="0" borderId="21" xfId="42" applyFont="1" applyBorder="1" applyAlignment="1" applyProtection="1">
      <alignment horizontal="center"/>
      <protection/>
    </xf>
    <xf numFmtId="43" fontId="0" fillId="0" borderId="0" xfId="42" applyFont="1" applyAlignment="1" applyProtection="1">
      <alignment/>
      <protection/>
    </xf>
    <xf numFmtId="0" fontId="0" fillId="0" borderId="0" xfId="0" applyFont="1" applyFill="1" applyAlignment="1" applyProtection="1">
      <alignment horizontal="center"/>
      <protection/>
    </xf>
    <xf numFmtId="0" fontId="0" fillId="0" borderId="21" xfId="0" applyFont="1" applyFill="1" applyBorder="1" applyAlignment="1" applyProtection="1">
      <alignment horizontal="center"/>
      <protection/>
    </xf>
    <xf numFmtId="0" fontId="0" fillId="0" borderId="22" xfId="0" applyFont="1" applyBorder="1" applyAlignment="1" applyProtection="1">
      <alignment horizontal="center"/>
      <protection/>
    </xf>
    <xf numFmtId="43" fontId="0" fillId="0" borderId="22" xfId="42" applyFont="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23" xfId="0" applyFont="1" applyBorder="1" applyAlignment="1" applyProtection="1">
      <alignment horizontal="center"/>
      <protection/>
    </xf>
    <xf numFmtId="0" fontId="0" fillId="0" borderId="10" xfId="0" applyFont="1" applyBorder="1" applyAlignment="1" applyProtection="1">
      <alignment horizontal="center"/>
      <protection/>
    </xf>
    <xf numFmtId="43" fontId="0" fillId="0" borderId="10" xfId="42" applyNumberFormat="1" applyFont="1" applyBorder="1" applyAlignment="1" applyProtection="1">
      <alignment horizontal="center"/>
      <protection/>
    </xf>
    <xf numFmtId="43" fontId="0" fillId="0" borderId="23" xfId="42" applyNumberFormat="1" applyFont="1" applyBorder="1" applyAlignment="1" applyProtection="1">
      <alignment horizontal="center"/>
      <protection/>
    </xf>
    <xf numFmtId="0" fontId="2" fillId="0" borderId="23" xfId="0" applyFont="1" applyBorder="1" applyAlignment="1" applyProtection="1">
      <alignment horizontal="center"/>
      <protection/>
    </xf>
    <xf numFmtId="0" fontId="3" fillId="0" borderId="0" xfId="0" applyFont="1" applyAlignment="1" applyProtection="1">
      <alignment horizontal="center"/>
      <protection/>
    </xf>
    <xf numFmtId="0" fontId="11" fillId="32" borderId="0" xfId="0" applyFont="1" applyFill="1" applyAlignment="1" applyProtection="1">
      <alignment wrapText="1"/>
      <protection locked="0"/>
    </xf>
    <xf numFmtId="43" fontId="0" fillId="0" borderId="0" xfId="42" applyFont="1" applyFill="1" applyAlignment="1" applyProtection="1">
      <alignment horizontal="center"/>
      <protection/>
    </xf>
    <xf numFmtId="174" fontId="0" fillId="0" borderId="0" xfId="42" applyNumberFormat="1" applyFont="1" applyFill="1" applyBorder="1" applyAlignment="1" applyProtection="1">
      <alignment/>
      <protection/>
    </xf>
    <xf numFmtId="174" fontId="0" fillId="0" borderId="0" xfId="42" applyNumberFormat="1" applyFont="1" applyAlignment="1" applyProtection="1">
      <alignment/>
      <protection/>
    </xf>
    <xf numFmtId="174" fontId="0" fillId="0" borderId="19" xfId="42" applyNumberFormat="1" applyFont="1" applyBorder="1" applyAlignment="1" applyProtection="1">
      <alignment/>
      <protection/>
    </xf>
    <xf numFmtId="174" fontId="0" fillId="0" borderId="0" xfId="0" applyNumberFormat="1" applyAlignment="1" applyProtection="1">
      <alignment/>
      <protection/>
    </xf>
    <xf numFmtId="0" fontId="54" fillId="0" borderId="15" xfId="0" applyFont="1" applyBorder="1" applyAlignment="1">
      <alignment horizontal="center" wrapText="1"/>
    </xf>
    <xf numFmtId="0" fontId="54" fillId="0" borderId="13" xfId="0" applyFont="1" applyBorder="1" applyAlignment="1">
      <alignment horizontal="center" wrapText="1"/>
    </xf>
    <xf numFmtId="0" fontId="2" fillId="0" borderId="15" xfId="0" applyFont="1" applyBorder="1" applyAlignment="1" applyProtection="1">
      <alignment horizontal="center"/>
      <protection/>
    </xf>
    <xf numFmtId="0" fontId="2" fillId="0" borderId="0" xfId="0" applyFont="1" applyBorder="1" applyAlignment="1" applyProtection="1">
      <alignment horizontal="center"/>
      <protection/>
    </xf>
    <xf numFmtId="0" fontId="55" fillId="0" borderId="0" xfId="0" applyFont="1" applyAlignment="1">
      <alignment/>
    </xf>
    <xf numFmtId="0" fontId="0" fillId="0" borderId="0" xfId="0" applyFont="1" applyAlignment="1">
      <alignment horizontal="left" vertical="top" wrapText="1"/>
    </xf>
    <xf numFmtId="0" fontId="56" fillId="0" borderId="0" xfId="0" applyFont="1" applyAlignment="1">
      <alignment/>
    </xf>
    <xf numFmtId="0" fontId="0" fillId="0" borderId="0" xfId="0" applyFont="1" applyAlignment="1">
      <alignment vertical="top" wrapText="1"/>
    </xf>
    <xf numFmtId="0" fontId="52" fillId="0" borderId="0" xfId="0" applyFont="1" applyAlignment="1">
      <alignment/>
    </xf>
    <xf numFmtId="0" fontId="56" fillId="0" borderId="0" xfId="0" applyFont="1" applyAlignment="1">
      <alignment vertical="center"/>
    </xf>
    <xf numFmtId="0" fontId="37" fillId="0" borderId="0" xfId="0" applyFont="1" applyAlignment="1">
      <alignment horizontal="left" vertical="top" wrapText="1"/>
    </xf>
    <xf numFmtId="0" fontId="4" fillId="0" borderId="0" xfId="53" applyAlignment="1" applyProtection="1">
      <alignment horizontal="left"/>
      <protection/>
    </xf>
    <xf numFmtId="0" fontId="1" fillId="0" borderId="0" xfId="0" applyFont="1" applyAlignment="1">
      <alignment/>
    </xf>
    <xf numFmtId="0" fontId="3" fillId="0" borderId="0" xfId="0" applyFont="1" applyAlignment="1">
      <alignment/>
    </xf>
    <xf numFmtId="0" fontId="0" fillId="0" borderId="0" xfId="0" applyFont="1" applyAlignment="1">
      <alignment/>
    </xf>
    <xf numFmtId="43" fontId="0" fillId="0" borderId="0" xfId="0" applyNumberFormat="1" applyAlignment="1">
      <alignment/>
    </xf>
    <xf numFmtId="43" fontId="0" fillId="0" borderId="24" xfId="0" applyNumberFormat="1" applyBorder="1" applyAlignment="1">
      <alignment/>
    </xf>
    <xf numFmtId="0" fontId="0" fillId="0" borderId="19" xfId="0" applyBorder="1" applyAlignment="1">
      <alignment/>
    </xf>
    <xf numFmtId="43" fontId="0" fillId="0" borderId="19" xfId="0" applyNumberFormat="1" applyBorder="1" applyAlignment="1">
      <alignment/>
    </xf>
    <xf numFmtId="0" fontId="0" fillId="0" borderId="20" xfId="0" applyBorder="1" applyAlignment="1">
      <alignment/>
    </xf>
    <xf numFmtId="0" fontId="0" fillId="0" borderId="0" xfId="0" applyFont="1" applyAlignment="1">
      <alignment horizontal="right"/>
    </xf>
    <xf numFmtId="0" fontId="1" fillId="0" borderId="0" xfId="0" applyFont="1" applyAlignment="1">
      <alignment horizontal="center"/>
    </xf>
    <xf numFmtId="0" fontId="0" fillId="32" borderId="10" xfId="0" applyFont="1" applyFill="1" applyBorder="1" applyAlignment="1" applyProtection="1">
      <alignment/>
      <protection locked="0"/>
    </xf>
    <xf numFmtId="0" fontId="4" fillId="0" borderId="0" xfId="53" applyAlignment="1" applyProtection="1">
      <alignment/>
      <protection/>
    </xf>
    <xf numFmtId="43" fontId="54" fillId="0" borderId="16" xfId="42" applyNumberFormat="1" applyFont="1" applyBorder="1" applyAlignment="1">
      <alignment vertical="center" wrapText="1"/>
    </xf>
    <xf numFmtId="43" fontId="54" fillId="0" borderId="16" xfId="42" applyNumberFormat="1" applyFont="1" applyBorder="1" applyAlignment="1" quotePrefix="1">
      <alignment vertical="center" wrapText="1"/>
    </xf>
    <xf numFmtId="43" fontId="54" fillId="0" borderId="14" xfId="42" applyNumberFormat="1" applyFont="1" applyBorder="1" applyAlignment="1">
      <alignment vertical="center" wrapText="1"/>
    </xf>
    <xf numFmtId="43" fontId="0" fillId="0" borderId="16" xfId="42" applyFont="1" applyBorder="1" applyAlignment="1" applyProtection="1">
      <alignment horizontal="center" vertical="center"/>
      <protection/>
    </xf>
    <xf numFmtId="43" fontId="0" fillId="0" borderId="16" xfId="42" applyFont="1" applyBorder="1" applyAlignment="1" applyProtection="1" quotePrefix="1">
      <alignment horizontal="center" vertical="center"/>
      <protection/>
    </xf>
    <xf numFmtId="43" fontId="0" fillId="0" borderId="14" xfId="42" applyFont="1" applyBorder="1" applyAlignment="1" applyProtection="1">
      <alignment horizontal="center" vertical="center"/>
      <protection/>
    </xf>
    <xf numFmtId="0" fontId="0" fillId="0" borderId="11"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14" xfId="0" applyFont="1" applyBorder="1" applyAlignment="1" applyProtection="1">
      <alignment horizontal="center"/>
      <protection/>
    </xf>
    <xf numFmtId="43" fontId="0" fillId="32" borderId="25" xfId="42" applyFont="1" applyFill="1" applyBorder="1" applyAlignment="1" applyProtection="1">
      <alignment horizontal="left"/>
      <protection locked="0"/>
    </xf>
    <xf numFmtId="43" fontId="0" fillId="32" borderId="20" xfId="42" applyFont="1" applyFill="1" applyBorder="1" applyAlignment="1" applyProtection="1">
      <alignment horizontal="left"/>
      <protection locked="0"/>
    </xf>
    <xf numFmtId="43" fontId="0" fillId="32" borderId="26" xfId="42" applyFont="1" applyFill="1" applyBorder="1" applyAlignment="1" applyProtection="1">
      <alignment horizontal="left"/>
      <protection locked="0"/>
    </xf>
    <xf numFmtId="43" fontId="0" fillId="32" borderId="17" xfId="42" applyFont="1" applyFill="1" applyBorder="1" applyAlignment="1" applyProtection="1">
      <alignment horizontal="left"/>
      <protection locked="0"/>
    </xf>
    <xf numFmtId="0" fontId="11" fillId="32" borderId="17" xfId="0" applyFont="1" applyFill="1" applyBorder="1" applyAlignment="1" applyProtection="1">
      <alignment horizontal="left" wrapText="1"/>
      <protection locked="0"/>
    </xf>
    <xf numFmtId="0" fontId="2" fillId="0" borderId="11"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5"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vertical="top" wrapText="1"/>
      <protection/>
    </xf>
    <xf numFmtId="0" fontId="0" fillId="34" borderId="11" xfId="0" applyFill="1" applyBorder="1" applyAlignment="1" applyProtection="1">
      <alignment horizontal="center" wrapText="1"/>
      <protection/>
    </xf>
    <xf numFmtId="0" fontId="0" fillId="34" borderId="18" xfId="0" applyFill="1" applyBorder="1" applyAlignment="1" applyProtection="1">
      <alignment horizontal="center" wrapText="1"/>
      <protection/>
    </xf>
    <xf numFmtId="0" fontId="0" fillId="34" borderId="12" xfId="0" applyFill="1" applyBorder="1" applyAlignment="1" applyProtection="1">
      <alignment horizontal="center" wrapText="1"/>
      <protection/>
    </xf>
    <xf numFmtId="0" fontId="0" fillId="34" borderId="15" xfId="0" applyFill="1" applyBorder="1" applyAlignment="1" applyProtection="1">
      <alignment horizontal="center" wrapText="1"/>
      <protection/>
    </xf>
    <xf numFmtId="0" fontId="0" fillId="34" borderId="0" xfId="0"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0" fillId="34" borderId="13" xfId="0" applyFill="1" applyBorder="1" applyAlignment="1" applyProtection="1">
      <alignment horizontal="center" wrapText="1"/>
      <protection/>
    </xf>
    <xf numFmtId="0" fontId="0" fillId="34" borderId="17"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0" borderId="0" xfId="0" applyAlignment="1">
      <alignment horizontal="left" vertical="top" wrapText="1"/>
    </xf>
    <xf numFmtId="0" fontId="0" fillId="0" borderId="0" xfId="0" applyFont="1" applyAlignment="1">
      <alignment horizontal="left" vertical="top" wrapText="1"/>
    </xf>
    <xf numFmtId="0" fontId="37"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0</xdr:rowOff>
    </xdr:from>
    <xdr:to>
      <xdr:col>9</xdr:col>
      <xdr:colOff>609600</xdr:colOff>
      <xdr:row>4</xdr:row>
      <xdr:rowOff>161925</xdr:rowOff>
    </xdr:to>
    <xdr:grpSp>
      <xdr:nvGrpSpPr>
        <xdr:cNvPr id="1" name="Group 2"/>
        <xdr:cNvGrpSpPr>
          <a:grpSpLocks/>
        </xdr:cNvGrpSpPr>
      </xdr:nvGrpSpPr>
      <xdr:grpSpPr>
        <a:xfrm>
          <a:off x="3333750" y="161925"/>
          <a:ext cx="2438400" cy="647700"/>
          <a:chOff x="2770127" y="5008098"/>
          <a:chExt cx="2395646" cy="640041"/>
        </a:xfrm>
        <a:solidFill>
          <a:srgbClr val="FFFFFF"/>
        </a:solidFill>
      </xdr:grpSpPr>
      <xdr:pic>
        <xdr:nvPicPr>
          <xdr:cNvPr id="2" name="Picture 3" descr="C:\Users\Richard\Dropbox (Personal)\Juniper House\Web\Graphics\TSN dark large.png"/>
          <xdr:cNvPicPr preferRelativeResize="1">
            <a:picLocks noChangeAspect="1"/>
          </xdr:cNvPicPr>
        </xdr:nvPicPr>
        <xdr:blipFill>
          <a:blip r:embed="rId1"/>
          <a:stretch>
            <a:fillRect/>
          </a:stretch>
        </xdr:blipFill>
        <xdr:spPr>
          <a:xfrm>
            <a:off x="2770127" y="5008098"/>
            <a:ext cx="2377080" cy="384505"/>
          </a:xfrm>
          <a:prstGeom prst="rect">
            <a:avLst/>
          </a:prstGeom>
          <a:noFill/>
          <a:ln w="9525" cmpd="sng">
            <a:noFill/>
          </a:ln>
        </xdr:spPr>
      </xdr:pic>
      <xdr:sp>
        <xdr:nvSpPr>
          <xdr:cNvPr id="3" name="TextBox 8"/>
          <xdr:cNvSpPr txBox="1">
            <a:spLocks noChangeArrowheads="1"/>
          </xdr:cNvSpPr>
        </xdr:nvSpPr>
        <xdr:spPr>
          <a:xfrm>
            <a:off x="3079165" y="5384602"/>
            <a:ext cx="2086608" cy="263537"/>
          </a:xfrm>
          <a:prstGeom prst="rect">
            <a:avLst/>
          </a:prstGeom>
          <a:noFill/>
          <a:ln w="9525" cmpd="sng">
            <a:noFill/>
          </a:ln>
        </xdr:spPr>
        <xdr:txBody>
          <a:bodyPr vertOverflow="clip" wrap="square" lIns="36000" tIns="36000" rIns="36000" bIns="36000"/>
          <a:p>
            <a:pPr algn="r">
              <a:defRPr/>
            </a:pPr>
            <a:r>
              <a:rPr lang="en-US" cap="none" sz="1000" b="0" i="0" u="none" baseline="0">
                <a:solidFill>
                  <a:srgbClr val="808080"/>
                </a:solidFill>
              </a:rPr>
              <a:t>Business Platforms and Solutions</a:t>
            </a:r>
          </a:p>
        </xdr:txBody>
      </xdr:sp>
    </xdr:grpSp>
    <xdr:clientData/>
  </xdr:twoCellAnchor>
  <xdr:oneCellAnchor>
    <xdr:from>
      <xdr:col>3</xdr:col>
      <xdr:colOff>28575</xdr:colOff>
      <xdr:row>16</xdr:row>
      <xdr:rowOff>28575</xdr:rowOff>
    </xdr:from>
    <xdr:ext cx="3638550" cy="838200"/>
    <xdr:sp>
      <xdr:nvSpPr>
        <xdr:cNvPr id="4" name="Rounded Rectangle 2"/>
        <xdr:cNvSpPr>
          <a:spLocks/>
        </xdr:cNvSpPr>
      </xdr:nvSpPr>
      <xdr:spPr>
        <a:xfrm>
          <a:off x="1533525" y="6191250"/>
          <a:ext cx="3638550" cy="838200"/>
        </a:xfrm>
        <a:prstGeom prst="roundRect">
          <a:avLst/>
        </a:prstGeom>
        <a:solidFill>
          <a:srgbClr val="30B0C1">
            <a:alpha val="36000"/>
          </a:srgbClr>
        </a:solidFill>
        <a:ln w="9525" cmpd="sng">
          <a:solidFill>
            <a:srgbClr val="7F7F7F"/>
          </a:solidFill>
          <a:headEnd type="none"/>
          <a:tailEnd type="none"/>
        </a:ln>
      </xdr:spPr>
      <xdr:txBody>
        <a:bodyPr vertOverflow="clip" wrap="square" lIns="72000" tIns="36000" rIns="72000" bIns="36000" anchor="ctr">
          <a:spAutoFit/>
        </a:bodyPr>
        <a:p>
          <a:pPr algn="ctr">
            <a:defRPr/>
          </a:pPr>
          <a:r>
            <a:rPr lang="en-US" cap="none" sz="1400" b="1" i="0" u="none" baseline="0">
              <a:solidFill>
                <a:srgbClr val="000000"/>
              </a:solidFill>
            </a:rPr>
            <a:t>For more informationcall us on 01722 580085
</a:t>
          </a:r>
          <a:r>
            <a:rPr lang="en-US" cap="none" sz="1400" b="1" i="0" u="none" baseline="0">
              <a:solidFill>
                <a:srgbClr val="000000"/>
              </a:solidFill>
            </a:rPr>
            <a:t>Email: info@surgerynetwork.org
</a:t>
          </a:r>
          <a:r>
            <a:rPr lang="en-US" cap="none" sz="1400" b="1" i="0" u="none" baseline="0">
              <a:solidFill>
                <a:srgbClr val="000000"/>
              </a:solidFill>
            </a:rPr>
            <a:t>Web: www.surgerynetwork.org</a:t>
          </a:r>
        </a:p>
      </xdr:txBody>
    </xdr:sp>
    <xdr:clientData/>
  </xdr:oneCellAnchor>
  <xdr:twoCellAnchor>
    <xdr:from>
      <xdr:col>6</xdr:col>
      <xdr:colOff>609600</xdr:colOff>
      <xdr:row>8</xdr:row>
      <xdr:rowOff>161925</xdr:rowOff>
    </xdr:from>
    <xdr:to>
      <xdr:col>9</xdr:col>
      <xdr:colOff>609600</xdr:colOff>
      <xdr:row>11</xdr:row>
      <xdr:rowOff>190500</xdr:rowOff>
    </xdr:to>
    <xdr:pic>
      <xdr:nvPicPr>
        <xdr:cNvPr id="5" name="Picture 7"/>
        <xdr:cNvPicPr preferRelativeResize="1">
          <a:picLocks noChangeAspect="1"/>
        </xdr:cNvPicPr>
      </xdr:nvPicPr>
      <xdr:blipFill>
        <a:blip r:embed="rId2"/>
        <a:stretch>
          <a:fillRect/>
        </a:stretch>
      </xdr:blipFill>
      <xdr:spPr>
        <a:xfrm>
          <a:off x="3943350" y="3286125"/>
          <a:ext cx="182880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urgerynetwork.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63"/>
  <sheetViews>
    <sheetView showGridLines="0" tabSelected="1" zoomScalePageLayoutView="0" workbookViewId="0" topLeftCell="A1">
      <pane ySplit="18" topLeftCell="A19" activePane="bottomLeft" state="frozen"/>
      <selection pane="topLeft" activeCell="E12" sqref="E12"/>
      <selection pane="bottomLeft" activeCell="X23" sqref="X23"/>
    </sheetView>
  </sheetViews>
  <sheetFormatPr defaultColWidth="9.140625" defaultRowHeight="12.75"/>
  <cols>
    <col min="1" max="1" width="2.140625" style="1" customWidth="1"/>
    <col min="2" max="2" width="36.421875" style="10" customWidth="1"/>
    <col min="3" max="3" width="0.71875" style="3" customWidth="1"/>
    <col min="4" max="5" width="11.140625" style="3" customWidth="1"/>
    <col min="6" max="6" width="8.140625" style="3" customWidth="1"/>
    <col min="7" max="7" width="7.57421875" style="3" customWidth="1"/>
    <col min="8" max="8" width="11.57421875" style="4" hidden="1" customWidth="1"/>
    <col min="9" max="9" width="0.5625" style="4" customWidth="1"/>
    <col min="10" max="10" width="12.421875" style="4" customWidth="1"/>
    <col min="11" max="11" width="12.57421875" style="4" customWidth="1"/>
    <col min="12" max="12" width="0.5625" style="3" customWidth="1"/>
    <col min="13" max="13" width="8.140625" style="5" customWidth="1"/>
    <col min="14" max="14" width="11.8515625" style="6" customWidth="1"/>
    <col min="15" max="15" width="0.42578125" style="3" customWidth="1"/>
    <col min="16" max="16" width="9.28125" style="3" customWidth="1"/>
    <col min="17" max="17" width="0.71875" style="3" customWidth="1"/>
    <col min="18" max="18" width="11.421875" style="3" customWidth="1"/>
    <col min="19" max="16384" width="9.140625" style="3" customWidth="1"/>
  </cols>
  <sheetData>
    <row r="1" ht="3.75" customHeight="1">
      <c r="B1" s="2"/>
    </row>
    <row r="2" spans="1:17" ht="12" customHeight="1">
      <c r="A2" s="7"/>
      <c r="B2" s="7" t="s">
        <v>0</v>
      </c>
      <c r="N2" s="63" t="s">
        <v>121</v>
      </c>
      <c r="Q2" s="8"/>
    </row>
    <row r="3" spans="1:17" ht="12" customHeight="1">
      <c r="A3" s="7"/>
      <c r="B3" s="51" t="s">
        <v>106</v>
      </c>
      <c r="Q3" s="8"/>
    </row>
    <row r="4" spans="1:17" ht="12" customHeight="1">
      <c r="A4" s="7"/>
      <c r="B4" s="3" t="s">
        <v>56</v>
      </c>
      <c r="H4" s="3"/>
      <c r="I4" s="5"/>
      <c r="J4" s="5"/>
      <c r="K4" s="53" t="s">
        <v>51</v>
      </c>
      <c r="L4" s="6"/>
      <c r="M4" s="3"/>
      <c r="Q4" s="8"/>
    </row>
    <row r="5" spans="1:17" ht="12" customHeight="1">
      <c r="A5" s="7"/>
      <c r="B5" s="2" t="s">
        <v>48</v>
      </c>
      <c r="G5" s="9"/>
      <c r="H5" s="3"/>
      <c r="I5" s="5"/>
      <c r="J5" s="5"/>
      <c r="K5" s="107" t="s">
        <v>77</v>
      </c>
      <c r="L5" s="6"/>
      <c r="M5" s="3"/>
      <c r="Q5" s="8"/>
    </row>
    <row r="6" spans="1:17" ht="12" customHeight="1">
      <c r="A6" s="7"/>
      <c r="B6" s="3"/>
      <c r="F6" s="4"/>
      <c r="H6" s="3"/>
      <c r="I6" s="5"/>
      <c r="J6" s="5"/>
      <c r="L6" s="6"/>
      <c r="M6" s="3"/>
      <c r="N6" s="2"/>
      <c r="Q6" s="8"/>
    </row>
    <row r="7" spans="1:17" ht="3.75" customHeight="1">
      <c r="A7" s="7"/>
      <c r="B7" s="3"/>
      <c r="F7" s="4"/>
      <c r="G7" s="9"/>
      <c r="H7" s="3"/>
      <c r="I7" s="5"/>
      <c r="J7" s="5"/>
      <c r="K7" s="5"/>
      <c r="L7" s="6"/>
      <c r="M7" s="3"/>
      <c r="N7" s="3"/>
      <c r="Q7" s="8"/>
    </row>
    <row r="8" spans="1:17" ht="12" customHeight="1">
      <c r="A8" s="7"/>
      <c r="B8" s="7" t="s">
        <v>58</v>
      </c>
      <c r="N8" s="51"/>
      <c r="P8" s="51"/>
      <c r="Q8" s="8"/>
    </row>
    <row r="9" spans="1:17" ht="12" customHeight="1">
      <c r="A9" s="7"/>
      <c r="N9" s="51"/>
      <c r="Q9" s="8"/>
    </row>
    <row r="10" spans="1:17" ht="12" customHeight="1">
      <c r="A10" s="7"/>
      <c r="B10" s="75" t="s">
        <v>67</v>
      </c>
      <c r="D10" s="11" t="s">
        <v>1</v>
      </c>
      <c r="N10" s="63" t="s">
        <v>81</v>
      </c>
      <c r="P10" s="63"/>
      <c r="Q10" s="8"/>
    </row>
    <row r="11" spans="1:17" ht="12.75" customHeight="1">
      <c r="A11" s="7"/>
      <c r="B11" s="54" t="s">
        <v>68</v>
      </c>
      <c r="F11" s="12" t="s">
        <v>2</v>
      </c>
      <c r="G11" s="13">
        <v>0.0317</v>
      </c>
      <c r="J11" s="3" t="s">
        <v>57</v>
      </c>
      <c r="N11" s="63" t="s">
        <v>82</v>
      </c>
      <c r="P11" s="63"/>
      <c r="Q11" s="8"/>
    </row>
    <row r="12" spans="1:17" ht="12.75" customHeight="1">
      <c r="A12" s="7"/>
      <c r="F12" s="14" t="s">
        <v>3</v>
      </c>
      <c r="G12" s="13">
        <v>0.2</v>
      </c>
      <c r="J12" s="3" t="s">
        <v>49</v>
      </c>
      <c r="N12" s="63" t="s">
        <v>83</v>
      </c>
      <c r="P12" s="63"/>
      <c r="Q12" s="8"/>
    </row>
    <row r="13" spans="1:17" ht="12.75" customHeight="1">
      <c r="A13" s="7"/>
      <c r="B13" s="7"/>
      <c r="C13" s="4"/>
      <c r="F13" s="14" t="s">
        <v>4</v>
      </c>
      <c r="G13" s="13">
        <v>2.161</v>
      </c>
      <c r="N13" s="119" t="s">
        <v>105</v>
      </c>
      <c r="Q13" s="8"/>
    </row>
    <row r="14" spans="1:17" ht="12.75" customHeight="1">
      <c r="A14" s="7"/>
      <c r="B14" s="7"/>
      <c r="N14" s="63"/>
      <c r="Q14" s="8"/>
    </row>
    <row r="15" spans="2:18" ht="12.75">
      <c r="B15" s="72"/>
      <c r="D15" s="76" t="s">
        <v>5</v>
      </c>
      <c r="E15" s="76" t="s">
        <v>6</v>
      </c>
      <c r="F15" s="76"/>
      <c r="G15" s="76" t="s">
        <v>6</v>
      </c>
      <c r="H15" s="77" t="s">
        <v>7</v>
      </c>
      <c r="I15" s="78"/>
      <c r="J15" s="76" t="s">
        <v>6</v>
      </c>
      <c r="K15" s="76" t="s">
        <v>6</v>
      </c>
      <c r="L15" s="51"/>
      <c r="M15" s="126" t="s">
        <v>54</v>
      </c>
      <c r="N15" s="127"/>
      <c r="O15" s="79"/>
      <c r="P15" s="80" t="s">
        <v>9</v>
      </c>
      <c r="Q15" s="51"/>
      <c r="R15" s="76" t="s">
        <v>55</v>
      </c>
    </row>
    <row r="16" spans="4:18" ht="12.75">
      <c r="D16" s="81" t="s">
        <v>63</v>
      </c>
      <c r="E16" s="81" t="s">
        <v>10</v>
      </c>
      <c r="F16" s="81" t="s">
        <v>11</v>
      </c>
      <c r="G16" s="81" t="s">
        <v>12</v>
      </c>
      <c r="H16" s="82" t="s">
        <v>13</v>
      </c>
      <c r="I16" s="78"/>
      <c r="J16" s="81" t="s">
        <v>63</v>
      </c>
      <c r="K16" s="81" t="s">
        <v>64</v>
      </c>
      <c r="L16" s="51"/>
      <c r="M16" s="128" t="s">
        <v>8</v>
      </c>
      <c r="N16" s="129"/>
      <c r="O16" s="79"/>
      <c r="P16" s="83" t="s">
        <v>14</v>
      </c>
      <c r="Q16" s="51"/>
      <c r="R16" s="81" t="s">
        <v>65</v>
      </c>
    </row>
    <row r="17" spans="2:18" ht="12.75">
      <c r="B17" s="3"/>
      <c r="D17" s="88" t="s">
        <v>60</v>
      </c>
      <c r="E17" s="88" t="s">
        <v>60</v>
      </c>
      <c r="F17" s="84" t="s">
        <v>15</v>
      </c>
      <c r="G17" s="84"/>
      <c r="H17" s="84"/>
      <c r="I17" s="78"/>
      <c r="J17" s="84" t="s">
        <v>66</v>
      </c>
      <c r="K17" s="84" t="s">
        <v>66</v>
      </c>
      <c r="L17" s="51"/>
      <c r="M17" s="85" t="s">
        <v>59</v>
      </c>
      <c r="N17" s="86" t="s">
        <v>61</v>
      </c>
      <c r="O17" s="79"/>
      <c r="P17" s="87" t="s">
        <v>16</v>
      </c>
      <c r="Q17" s="51"/>
      <c r="R17" s="88" t="s">
        <v>17</v>
      </c>
    </row>
    <row r="18" spans="2:18" ht="15.75" customHeight="1">
      <c r="B18" s="12" t="s">
        <v>62</v>
      </c>
      <c r="D18" s="15"/>
      <c r="E18" s="15"/>
      <c r="F18" s="15"/>
      <c r="G18" s="73">
        <f>SUM(G20:G62)</f>
        <v>5</v>
      </c>
      <c r="H18" s="1"/>
      <c r="J18" s="73">
        <f>SUM(J20:J62)</f>
        <v>885.0997908</v>
      </c>
      <c r="K18" s="73">
        <f>SUM(K20:K62)</f>
        <v>753.624</v>
      </c>
      <c r="M18" s="1"/>
      <c r="N18" s="74">
        <f>SUM(N20:N62)</f>
        <v>131.47579080000003</v>
      </c>
      <c r="O18" s="6"/>
      <c r="P18" s="74">
        <f>SUM(P20:P62)</f>
        <v>10.805</v>
      </c>
      <c r="R18" s="74">
        <f>SUM(R20:R62)</f>
        <v>142.28079080000003</v>
      </c>
    </row>
    <row r="19" spans="1:18" ht="15" customHeight="1">
      <c r="A19" s="16"/>
      <c r="B19" s="89"/>
      <c r="H19" s="3"/>
      <c r="I19" s="3"/>
      <c r="J19" s="3"/>
      <c r="K19" s="3"/>
      <c r="M19" s="95"/>
      <c r="N19" s="5"/>
      <c r="O19" s="6"/>
      <c r="P19" s="95"/>
      <c r="Q19" s="95"/>
      <c r="R19" s="95"/>
    </row>
    <row r="20" spans="2:18" ht="12.75">
      <c r="B20" s="64" t="s">
        <v>18</v>
      </c>
      <c r="C20" s="17"/>
      <c r="D20" s="18">
        <v>235</v>
      </c>
      <c r="E20" s="19">
        <v>182</v>
      </c>
      <c r="F20" s="65">
        <f aca="true" t="shared" si="0" ref="F20:F33">IF(E20=0," ",1-(E20/D20))</f>
        <v>0.225531914893617</v>
      </c>
      <c r="G20" s="20">
        <v>1</v>
      </c>
      <c r="H20" s="21">
        <f aca="true" t="shared" si="1" ref="H20:H33">E20*G20</f>
        <v>182</v>
      </c>
      <c r="J20" s="4">
        <f>Calc!F$11*$G20</f>
        <v>273.0606</v>
      </c>
      <c r="K20" s="4">
        <f>G20*E20*(1+G$12)</f>
        <v>218.4</v>
      </c>
      <c r="L20" s="4"/>
      <c r="M20" s="92">
        <f>Calc!F23</f>
        <v>54.66060000000002</v>
      </c>
      <c r="N20" s="93">
        <f aca="true" t="shared" si="2" ref="N20:N62">M20*G20</f>
        <v>54.66060000000002</v>
      </c>
      <c r="O20" s="91"/>
      <c r="P20" s="93">
        <f aca="true" t="shared" si="3" ref="P20:P33">G$13*G20</f>
        <v>2.161</v>
      </c>
      <c r="Q20" s="93"/>
      <c r="R20" s="93">
        <f aca="true" t="shared" si="4" ref="R20:R33">P20+N20</f>
        <v>56.82160000000002</v>
      </c>
    </row>
    <row r="21" spans="2:18" ht="12.75">
      <c r="B21" s="64" t="s">
        <v>52</v>
      </c>
      <c r="D21" s="22">
        <v>225.72</v>
      </c>
      <c r="E21" s="19">
        <v>176.06</v>
      </c>
      <c r="F21" s="65">
        <f t="shared" si="0"/>
        <v>0.2200070884281411</v>
      </c>
      <c r="G21" s="20">
        <v>1</v>
      </c>
      <c r="H21" s="21">
        <f t="shared" si="1"/>
        <v>176.06</v>
      </c>
      <c r="J21" s="4">
        <f>Calc!G$11*$G21</f>
        <v>262.2776112</v>
      </c>
      <c r="K21" s="4">
        <f aca="true" t="shared" si="5" ref="K21:K62">G21*E21*(1+G$12)</f>
        <v>211.272</v>
      </c>
      <c r="L21" s="4"/>
      <c r="M21" s="92">
        <f>Calc!G23</f>
        <v>51.00561120000003</v>
      </c>
      <c r="N21" s="93">
        <f t="shared" si="2"/>
        <v>51.00561120000003</v>
      </c>
      <c r="O21" s="91"/>
      <c r="P21" s="93">
        <f t="shared" si="3"/>
        <v>2.161</v>
      </c>
      <c r="Q21" s="93"/>
      <c r="R21" s="93">
        <f t="shared" si="4"/>
        <v>53.166611200000034</v>
      </c>
    </row>
    <row r="22" spans="2:18" ht="12.75">
      <c r="B22" s="64" t="s">
        <v>53</v>
      </c>
      <c r="D22" s="18">
        <v>207</v>
      </c>
      <c r="E22" s="19">
        <v>175.95</v>
      </c>
      <c r="F22" s="65">
        <f t="shared" si="0"/>
        <v>0.15000000000000002</v>
      </c>
      <c r="G22" s="20">
        <v>1</v>
      </c>
      <c r="H22" s="21">
        <f t="shared" si="1"/>
        <v>175.95</v>
      </c>
      <c r="J22" s="4">
        <f>Calc!H$11*$G22</f>
        <v>240.52571999999998</v>
      </c>
      <c r="K22" s="4">
        <f t="shared" si="5"/>
        <v>211.14</v>
      </c>
      <c r="L22" s="4"/>
      <c r="M22" s="92">
        <f>Calc!H23</f>
        <v>29.385719999999992</v>
      </c>
      <c r="N22" s="93">
        <f t="shared" si="2"/>
        <v>29.385719999999992</v>
      </c>
      <c r="O22" s="91"/>
      <c r="P22" s="93">
        <f t="shared" si="3"/>
        <v>2.161</v>
      </c>
      <c r="Q22" s="93"/>
      <c r="R22" s="93">
        <f t="shared" si="4"/>
        <v>31.546719999999993</v>
      </c>
    </row>
    <row r="23" spans="2:18" ht="12.75">
      <c r="B23" s="90"/>
      <c r="D23" s="22"/>
      <c r="E23" s="22"/>
      <c r="F23" s="65" t="str">
        <f t="shared" si="0"/>
        <v> </v>
      </c>
      <c r="G23" s="20"/>
      <c r="H23" s="21">
        <f t="shared" si="1"/>
        <v>0</v>
      </c>
      <c r="J23" s="4">
        <f>Calc!I$11*$G23</f>
        <v>0</v>
      </c>
      <c r="K23" s="4">
        <f t="shared" si="5"/>
        <v>0</v>
      </c>
      <c r="L23" s="4"/>
      <c r="M23" s="92">
        <f>Calc!I23</f>
        <v>0</v>
      </c>
      <c r="N23" s="93">
        <f t="shared" si="2"/>
        <v>0</v>
      </c>
      <c r="O23" s="91"/>
      <c r="P23" s="93">
        <f t="shared" si="3"/>
        <v>0</v>
      </c>
      <c r="Q23" s="93"/>
      <c r="R23" s="93">
        <f t="shared" si="4"/>
        <v>0</v>
      </c>
    </row>
    <row r="24" spans="2:18" ht="12.75">
      <c r="B24" s="90"/>
      <c r="D24" s="22"/>
      <c r="E24" s="22"/>
      <c r="F24" s="65" t="str">
        <f t="shared" si="0"/>
        <v> </v>
      </c>
      <c r="G24" s="20"/>
      <c r="H24" s="21">
        <f t="shared" si="1"/>
        <v>0</v>
      </c>
      <c r="J24" s="4">
        <f>Calc!J$11*$G24</f>
        <v>0</v>
      </c>
      <c r="K24" s="4">
        <f t="shared" si="5"/>
        <v>0</v>
      </c>
      <c r="L24" s="4"/>
      <c r="M24" s="92">
        <f>Calc!J23</f>
        <v>0</v>
      </c>
      <c r="N24" s="93">
        <f t="shared" si="2"/>
        <v>0</v>
      </c>
      <c r="O24" s="91"/>
      <c r="P24" s="93">
        <f t="shared" si="3"/>
        <v>0</v>
      </c>
      <c r="Q24" s="93"/>
      <c r="R24" s="93">
        <f t="shared" si="4"/>
        <v>0</v>
      </c>
    </row>
    <row r="25" spans="2:18" ht="12.75">
      <c r="B25" s="90"/>
      <c r="D25" s="22"/>
      <c r="E25" s="22"/>
      <c r="F25" s="65" t="str">
        <f t="shared" si="0"/>
        <v> </v>
      </c>
      <c r="G25" s="20"/>
      <c r="H25" s="21">
        <f t="shared" si="1"/>
        <v>0</v>
      </c>
      <c r="J25" s="4">
        <f>Calc!K$11*$G25</f>
        <v>0</v>
      </c>
      <c r="K25" s="4">
        <f t="shared" si="5"/>
        <v>0</v>
      </c>
      <c r="L25" s="4"/>
      <c r="M25" s="92">
        <f>Calc!K$23</f>
        <v>0</v>
      </c>
      <c r="N25" s="93">
        <f t="shared" si="2"/>
        <v>0</v>
      </c>
      <c r="O25" s="91"/>
      <c r="P25" s="93">
        <f t="shared" si="3"/>
        <v>0</v>
      </c>
      <c r="Q25" s="93"/>
      <c r="R25" s="93">
        <f t="shared" si="4"/>
        <v>0</v>
      </c>
    </row>
    <row r="26" spans="2:18" ht="12.75">
      <c r="B26" s="90" t="s">
        <v>79</v>
      </c>
      <c r="D26" s="22">
        <v>88</v>
      </c>
      <c r="E26" s="22">
        <v>88</v>
      </c>
      <c r="F26" s="65">
        <f t="shared" si="0"/>
        <v>0</v>
      </c>
      <c r="G26" s="54">
        <v>1</v>
      </c>
      <c r="H26" s="4">
        <f t="shared" si="1"/>
        <v>88</v>
      </c>
      <c r="J26" s="4">
        <f>Calc!L$11*$G26</f>
        <v>102.25247999999999</v>
      </c>
      <c r="K26" s="4">
        <f t="shared" si="5"/>
        <v>105.6</v>
      </c>
      <c r="L26" s="4"/>
      <c r="M26" s="92">
        <f>Calc!L$23</f>
        <v>-3.3475200000000016</v>
      </c>
      <c r="N26" s="93">
        <f t="shared" si="2"/>
        <v>-3.3475200000000016</v>
      </c>
      <c r="O26" s="91"/>
      <c r="P26" s="93">
        <f t="shared" si="3"/>
        <v>2.161</v>
      </c>
      <c r="Q26" s="93"/>
      <c r="R26" s="93">
        <f t="shared" si="4"/>
        <v>-1.1865200000000016</v>
      </c>
    </row>
    <row r="27" spans="2:18" ht="12.75">
      <c r="B27" s="90" t="s">
        <v>80</v>
      </c>
      <c r="D27" s="22">
        <v>6.01</v>
      </c>
      <c r="E27" s="22">
        <v>6.01</v>
      </c>
      <c r="F27" s="65">
        <f t="shared" si="0"/>
        <v>0</v>
      </c>
      <c r="G27" s="54">
        <v>1</v>
      </c>
      <c r="H27" s="4">
        <f t="shared" si="1"/>
        <v>6.01</v>
      </c>
      <c r="J27" s="4">
        <f>Calc!M$11*$G27</f>
        <v>6.9833796</v>
      </c>
      <c r="K27" s="4">
        <f t="shared" si="5"/>
        <v>7.212</v>
      </c>
      <c r="L27" s="4"/>
      <c r="M27" s="92">
        <f>Calc!M$23</f>
        <v>-0.22862039999999917</v>
      </c>
      <c r="N27" s="93">
        <f t="shared" si="2"/>
        <v>-0.22862039999999917</v>
      </c>
      <c r="O27" s="91"/>
      <c r="P27" s="93">
        <f t="shared" si="3"/>
        <v>2.161</v>
      </c>
      <c r="Q27" s="93"/>
      <c r="R27" s="93">
        <f t="shared" si="4"/>
        <v>1.9323796000000009</v>
      </c>
    </row>
    <row r="28" spans="2:18" ht="12.75">
      <c r="B28" s="90"/>
      <c r="D28" s="22"/>
      <c r="E28" s="22"/>
      <c r="F28" s="65" t="str">
        <f t="shared" si="0"/>
        <v> </v>
      </c>
      <c r="G28" s="54"/>
      <c r="H28" s="4">
        <f t="shared" si="1"/>
        <v>0</v>
      </c>
      <c r="J28" s="4">
        <f>Calc!N$11*$G28</f>
        <v>0</v>
      </c>
      <c r="K28" s="4">
        <f t="shared" si="5"/>
        <v>0</v>
      </c>
      <c r="L28" s="4"/>
      <c r="M28" s="92">
        <f>Calc!N$23</f>
        <v>0</v>
      </c>
      <c r="N28" s="93">
        <f t="shared" si="2"/>
        <v>0</v>
      </c>
      <c r="O28" s="91"/>
      <c r="P28" s="93">
        <f t="shared" si="3"/>
        <v>0</v>
      </c>
      <c r="Q28" s="93"/>
      <c r="R28" s="93">
        <f t="shared" si="4"/>
        <v>0</v>
      </c>
    </row>
    <row r="29" spans="2:18" ht="12.75">
      <c r="B29" s="90"/>
      <c r="D29" s="22"/>
      <c r="E29" s="22"/>
      <c r="F29" s="65" t="str">
        <f t="shared" si="0"/>
        <v> </v>
      </c>
      <c r="G29" s="54"/>
      <c r="H29" s="4">
        <f t="shared" si="1"/>
        <v>0</v>
      </c>
      <c r="J29" s="4">
        <f>Calc!O$11*$G29</f>
        <v>0</v>
      </c>
      <c r="K29" s="4">
        <f t="shared" si="5"/>
        <v>0</v>
      </c>
      <c r="L29" s="4"/>
      <c r="M29" s="92">
        <f>Calc!O$23</f>
        <v>0</v>
      </c>
      <c r="N29" s="93">
        <f t="shared" si="2"/>
        <v>0</v>
      </c>
      <c r="O29" s="91"/>
      <c r="P29" s="93">
        <f t="shared" si="3"/>
        <v>0</v>
      </c>
      <c r="Q29" s="93"/>
      <c r="R29" s="93">
        <f t="shared" si="4"/>
        <v>0</v>
      </c>
    </row>
    <row r="30" spans="2:18" ht="12.75">
      <c r="B30" s="90"/>
      <c r="D30" s="22"/>
      <c r="E30" s="22"/>
      <c r="F30" s="65" t="str">
        <f t="shared" si="0"/>
        <v> </v>
      </c>
      <c r="G30" s="54"/>
      <c r="H30" s="4">
        <f t="shared" si="1"/>
        <v>0</v>
      </c>
      <c r="J30" s="4">
        <f>Calc!P$11*$G30</f>
        <v>0</v>
      </c>
      <c r="K30" s="4">
        <f t="shared" si="5"/>
        <v>0</v>
      </c>
      <c r="L30" s="4"/>
      <c r="M30" s="92">
        <f>Calc!P$23</f>
        <v>0</v>
      </c>
      <c r="N30" s="93">
        <f t="shared" si="2"/>
        <v>0</v>
      </c>
      <c r="O30" s="91"/>
      <c r="P30" s="93">
        <f t="shared" si="3"/>
        <v>0</v>
      </c>
      <c r="Q30" s="93"/>
      <c r="R30" s="93">
        <f t="shared" si="4"/>
        <v>0</v>
      </c>
    </row>
    <row r="31" spans="2:18" ht="12.75">
      <c r="B31" s="90"/>
      <c r="D31" s="22"/>
      <c r="E31" s="22"/>
      <c r="F31" s="65" t="str">
        <f t="shared" si="0"/>
        <v> </v>
      </c>
      <c r="G31" s="54"/>
      <c r="H31" s="4">
        <f t="shared" si="1"/>
        <v>0</v>
      </c>
      <c r="J31" s="4">
        <f>Calc!Q$11*$G31</f>
        <v>0</v>
      </c>
      <c r="K31" s="4">
        <f t="shared" si="5"/>
        <v>0</v>
      </c>
      <c r="L31" s="4"/>
      <c r="M31" s="92">
        <f>Calc!Q$23</f>
        <v>0</v>
      </c>
      <c r="N31" s="93">
        <f t="shared" si="2"/>
        <v>0</v>
      </c>
      <c r="O31" s="91"/>
      <c r="P31" s="93">
        <f t="shared" si="3"/>
        <v>0</v>
      </c>
      <c r="Q31" s="93"/>
      <c r="R31" s="93">
        <f t="shared" si="4"/>
        <v>0</v>
      </c>
    </row>
    <row r="32" spans="2:18" ht="12.75">
      <c r="B32" s="90"/>
      <c r="D32" s="22"/>
      <c r="E32" s="22"/>
      <c r="F32" s="65" t="str">
        <f t="shared" si="0"/>
        <v> </v>
      </c>
      <c r="G32" s="54"/>
      <c r="H32" s="4">
        <f t="shared" si="1"/>
        <v>0</v>
      </c>
      <c r="J32" s="4">
        <f>Calc!R$11*$G32</f>
        <v>0</v>
      </c>
      <c r="K32" s="4">
        <f t="shared" si="5"/>
        <v>0</v>
      </c>
      <c r="L32" s="4"/>
      <c r="M32" s="92">
        <f>Calc!R$23</f>
        <v>0</v>
      </c>
      <c r="N32" s="93">
        <f t="shared" si="2"/>
        <v>0</v>
      </c>
      <c r="O32" s="91"/>
      <c r="P32" s="93">
        <f t="shared" si="3"/>
        <v>0</v>
      </c>
      <c r="Q32" s="93"/>
      <c r="R32" s="93">
        <f t="shared" si="4"/>
        <v>0</v>
      </c>
    </row>
    <row r="33" spans="2:18" ht="12.75" customHeight="1">
      <c r="B33" s="90"/>
      <c r="D33" s="22"/>
      <c r="E33" s="22"/>
      <c r="F33" s="65" t="str">
        <f t="shared" si="0"/>
        <v> </v>
      </c>
      <c r="G33" s="54"/>
      <c r="H33" s="4">
        <f t="shared" si="1"/>
        <v>0</v>
      </c>
      <c r="J33" s="4">
        <f>Calc!S$11*$G33</f>
        <v>0</v>
      </c>
      <c r="K33" s="4">
        <f t="shared" si="5"/>
        <v>0</v>
      </c>
      <c r="L33" s="4"/>
      <c r="M33" s="92">
        <f>Calc!S$23</f>
        <v>0</v>
      </c>
      <c r="N33" s="93">
        <f t="shared" si="2"/>
        <v>0</v>
      </c>
      <c r="O33" s="91"/>
      <c r="P33" s="93">
        <f t="shared" si="3"/>
        <v>0</v>
      </c>
      <c r="Q33" s="93"/>
      <c r="R33" s="93">
        <f t="shared" si="4"/>
        <v>0</v>
      </c>
    </row>
    <row r="34" spans="2:18" ht="12.75">
      <c r="B34" s="90"/>
      <c r="D34" s="22"/>
      <c r="E34" s="22"/>
      <c r="F34" s="65" t="str">
        <f aca="true" t="shared" si="6" ref="F34:F43">IF(E34=0," ",1-(E34/D34))</f>
        <v> </v>
      </c>
      <c r="G34" s="54"/>
      <c r="H34" s="4">
        <f aca="true" t="shared" si="7" ref="H34:H43">E34*G34</f>
        <v>0</v>
      </c>
      <c r="J34" s="4">
        <f>Calc!T$11*$G34</f>
        <v>0</v>
      </c>
      <c r="K34" s="4">
        <f t="shared" si="5"/>
        <v>0</v>
      </c>
      <c r="L34" s="4"/>
      <c r="M34" s="92">
        <f>Calc!T$23</f>
        <v>0</v>
      </c>
      <c r="N34" s="93">
        <f t="shared" si="2"/>
        <v>0</v>
      </c>
      <c r="O34" s="91"/>
      <c r="P34" s="93">
        <f aca="true" t="shared" si="8" ref="P34:P43">G$13*G34</f>
        <v>0</v>
      </c>
      <c r="Q34" s="93"/>
      <c r="R34" s="93">
        <f aca="true" t="shared" si="9" ref="R34:R43">P34+N34</f>
        <v>0</v>
      </c>
    </row>
    <row r="35" spans="2:18" ht="12.75">
      <c r="B35" s="90"/>
      <c r="D35" s="22"/>
      <c r="E35" s="22"/>
      <c r="F35" s="65" t="str">
        <f t="shared" si="6"/>
        <v> </v>
      </c>
      <c r="G35" s="54"/>
      <c r="H35" s="4">
        <f t="shared" si="7"/>
        <v>0</v>
      </c>
      <c r="J35" s="4">
        <f>Calc!U$11*$G35</f>
        <v>0</v>
      </c>
      <c r="K35" s="4">
        <f t="shared" si="5"/>
        <v>0</v>
      </c>
      <c r="L35" s="4"/>
      <c r="M35" s="92">
        <f>Calc!U$23</f>
        <v>0</v>
      </c>
      <c r="N35" s="93">
        <f t="shared" si="2"/>
        <v>0</v>
      </c>
      <c r="O35" s="91"/>
      <c r="P35" s="93">
        <f t="shared" si="8"/>
        <v>0</v>
      </c>
      <c r="Q35" s="93"/>
      <c r="R35" s="93">
        <f t="shared" si="9"/>
        <v>0</v>
      </c>
    </row>
    <row r="36" spans="2:18" ht="15.75" customHeight="1">
      <c r="B36" s="90"/>
      <c r="D36" s="22"/>
      <c r="E36" s="22"/>
      <c r="F36" s="65" t="str">
        <f t="shared" si="6"/>
        <v> </v>
      </c>
      <c r="G36" s="54"/>
      <c r="H36" s="4">
        <f t="shared" si="7"/>
        <v>0</v>
      </c>
      <c r="J36" s="4">
        <f>Calc!V$11*$G36</f>
        <v>0</v>
      </c>
      <c r="K36" s="4">
        <f t="shared" si="5"/>
        <v>0</v>
      </c>
      <c r="L36" s="4"/>
      <c r="M36" s="92">
        <f>Calc!V$23</f>
        <v>0</v>
      </c>
      <c r="N36" s="93">
        <f t="shared" si="2"/>
        <v>0</v>
      </c>
      <c r="O36" s="91"/>
      <c r="P36" s="93">
        <f t="shared" si="8"/>
        <v>0</v>
      </c>
      <c r="Q36" s="93"/>
      <c r="R36" s="93">
        <f t="shared" si="9"/>
        <v>0</v>
      </c>
    </row>
    <row r="37" spans="2:18" ht="12.75">
      <c r="B37" s="90"/>
      <c r="D37" s="22"/>
      <c r="E37" s="22"/>
      <c r="F37" s="65" t="str">
        <f t="shared" si="6"/>
        <v> </v>
      </c>
      <c r="G37" s="54"/>
      <c r="H37" s="4">
        <f t="shared" si="7"/>
        <v>0</v>
      </c>
      <c r="J37" s="4">
        <f>Calc!W$11*$G37</f>
        <v>0</v>
      </c>
      <c r="K37" s="4">
        <f t="shared" si="5"/>
        <v>0</v>
      </c>
      <c r="L37" s="4"/>
      <c r="M37" s="92">
        <f>Calc!W$23</f>
        <v>0</v>
      </c>
      <c r="N37" s="93">
        <f t="shared" si="2"/>
        <v>0</v>
      </c>
      <c r="O37" s="91"/>
      <c r="P37" s="93">
        <f t="shared" si="8"/>
        <v>0</v>
      </c>
      <c r="Q37" s="93"/>
      <c r="R37" s="93">
        <f t="shared" si="9"/>
        <v>0</v>
      </c>
    </row>
    <row r="38" spans="2:18" ht="12.75">
      <c r="B38" s="90"/>
      <c r="D38" s="22"/>
      <c r="E38" s="22"/>
      <c r="F38" s="65" t="str">
        <f t="shared" si="6"/>
        <v> </v>
      </c>
      <c r="G38" s="54"/>
      <c r="H38" s="4">
        <f t="shared" si="7"/>
        <v>0</v>
      </c>
      <c r="J38" s="4">
        <f>Calc!X$11*$G38</f>
        <v>0</v>
      </c>
      <c r="K38" s="4">
        <f t="shared" si="5"/>
        <v>0</v>
      </c>
      <c r="L38" s="4"/>
      <c r="M38" s="92">
        <f>Calc!X$23</f>
        <v>0</v>
      </c>
      <c r="N38" s="93">
        <f t="shared" si="2"/>
        <v>0</v>
      </c>
      <c r="O38" s="91"/>
      <c r="P38" s="93">
        <f t="shared" si="8"/>
        <v>0</v>
      </c>
      <c r="Q38" s="93"/>
      <c r="R38" s="93">
        <f t="shared" si="9"/>
        <v>0</v>
      </c>
    </row>
    <row r="39" spans="2:18" ht="12.75">
      <c r="B39" s="90"/>
      <c r="D39" s="22"/>
      <c r="E39" s="22"/>
      <c r="F39" s="65" t="str">
        <f t="shared" si="6"/>
        <v> </v>
      </c>
      <c r="G39" s="54"/>
      <c r="H39" s="4">
        <f t="shared" si="7"/>
        <v>0</v>
      </c>
      <c r="J39" s="4">
        <f>Calc!Y$11*$G39</f>
        <v>0</v>
      </c>
      <c r="K39" s="4">
        <f t="shared" si="5"/>
        <v>0</v>
      </c>
      <c r="L39" s="4"/>
      <c r="M39" s="92">
        <f>Calc!Y$23</f>
        <v>0</v>
      </c>
      <c r="N39" s="93">
        <f t="shared" si="2"/>
        <v>0</v>
      </c>
      <c r="O39" s="91"/>
      <c r="P39" s="93">
        <f t="shared" si="8"/>
        <v>0</v>
      </c>
      <c r="Q39" s="93"/>
      <c r="R39" s="93">
        <f t="shared" si="9"/>
        <v>0</v>
      </c>
    </row>
    <row r="40" spans="2:18" ht="12.75">
      <c r="B40" s="90"/>
      <c r="D40" s="22"/>
      <c r="E40" s="22"/>
      <c r="F40" s="65" t="str">
        <f t="shared" si="6"/>
        <v> </v>
      </c>
      <c r="G40" s="54"/>
      <c r="H40" s="4">
        <f t="shared" si="7"/>
        <v>0</v>
      </c>
      <c r="J40" s="4">
        <f>Calc!Z$11*$G40</f>
        <v>0</v>
      </c>
      <c r="K40" s="4">
        <f t="shared" si="5"/>
        <v>0</v>
      </c>
      <c r="L40" s="4"/>
      <c r="M40" s="92">
        <f>Calc!Z$23</f>
        <v>0</v>
      </c>
      <c r="N40" s="93">
        <f t="shared" si="2"/>
        <v>0</v>
      </c>
      <c r="O40" s="91"/>
      <c r="P40" s="93">
        <f t="shared" si="8"/>
        <v>0</v>
      </c>
      <c r="Q40" s="93"/>
      <c r="R40" s="93">
        <f t="shared" si="9"/>
        <v>0</v>
      </c>
    </row>
    <row r="41" spans="2:18" ht="12.75">
      <c r="B41" s="56"/>
      <c r="D41" s="22"/>
      <c r="E41" s="22"/>
      <c r="F41" s="65" t="str">
        <f t="shared" si="6"/>
        <v> </v>
      </c>
      <c r="G41" s="54"/>
      <c r="H41" s="4">
        <f t="shared" si="7"/>
        <v>0</v>
      </c>
      <c r="J41" s="4">
        <f>Calc!AA$11*$G41</f>
        <v>0</v>
      </c>
      <c r="K41" s="4">
        <f t="shared" si="5"/>
        <v>0</v>
      </c>
      <c r="L41" s="4"/>
      <c r="M41" s="92">
        <f>Calc!AA$23</f>
        <v>0</v>
      </c>
      <c r="N41" s="93">
        <f t="shared" si="2"/>
        <v>0</v>
      </c>
      <c r="O41" s="91"/>
      <c r="P41" s="93">
        <f t="shared" si="8"/>
        <v>0</v>
      </c>
      <c r="Q41" s="93"/>
      <c r="R41" s="93">
        <f t="shared" si="9"/>
        <v>0</v>
      </c>
    </row>
    <row r="42" spans="2:18" ht="12.75">
      <c r="B42" s="56"/>
      <c r="D42" s="22"/>
      <c r="E42" s="22"/>
      <c r="F42" s="65" t="str">
        <f t="shared" si="6"/>
        <v> </v>
      </c>
      <c r="G42" s="54"/>
      <c r="H42" s="4">
        <f t="shared" si="7"/>
        <v>0</v>
      </c>
      <c r="J42" s="4">
        <f>Calc!AB$11*$G42</f>
        <v>0</v>
      </c>
      <c r="K42" s="4">
        <f t="shared" si="5"/>
        <v>0</v>
      </c>
      <c r="L42" s="4"/>
      <c r="M42" s="92">
        <f>Calc!AB$23</f>
        <v>0</v>
      </c>
      <c r="N42" s="93">
        <f t="shared" si="2"/>
        <v>0</v>
      </c>
      <c r="O42" s="91"/>
      <c r="P42" s="93">
        <f t="shared" si="8"/>
        <v>0</v>
      </c>
      <c r="Q42" s="93"/>
      <c r="R42" s="93">
        <f t="shared" si="9"/>
        <v>0</v>
      </c>
    </row>
    <row r="43" spans="2:18" ht="12.75">
      <c r="B43" s="56"/>
      <c r="D43" s="22"/>
      <c r="E43" s="22"/>
      <c r="F43" s="65" t="str">
        <f t="shared" si="6"/>
        <v> </v>
      </c>
      <c r="G43" s="54"/>
      <c r="H43" s="4">
        <f t="shared" si="7"/>
        <v>0</v>
      </c>
      <c r="J43" s="4">
        <f>Calc!AC$11*$G43</f>
        <v>0</v>
      </c>
      <c r="K43" s="4">
        <f t="shared" si="5"/>
        <v>0</v>
      </c>
      <c r="L43" s="4"/>
      <c r="M43" s="92">
        <f>Calc!AC$23</f>
        <v>0</v>
      </c>
      <c r="N43" s="93">
        <f t="shared" si="2"/>
        <v>0</v>
      </c>
      <c r="O43" s="91"/>
      <c r="P43" s="93">
        <f t="shared" si="8"/>
        <v>0</v>
      </c>
      <c r="Q43" s="93"/>
      <c r="R43" s="93">
        <f t="shared" si="9"/>
        <v>0</v>
      </c>
    </row>
    <row r="44" spans="2:18" ht="12.75">
      <c r="B44" s="56"/>
      <c r="D44" s="22"/>
      <c r="E44" s="22"/>
      <c r="F44" s="65" t="str">
        <f aca="true" t="shared" si="10" ref="F44:F62">IF(E44=0," ",1-(E44/D44))</f>
        <v> </v>
      </c>
      <c r="G44" s="54"/>
      <c r="H44" s="4">
        <f aca="true" t="shared" si="11" ref="H44:H62">E44*G44</f>
        <v>0</v>
      </c>
      <c r="J44" s="4">
        <f>Calc!AD$11*$G44</f>
        <v>0</v>
      </c>
      <c r="K44" s="4">
        <f t="shared" si="5"/>
        <v>0</v>
      </c>
      <c r="L44" s="4"/>
      <c r="M44" s="92">
        <f>Calc!AD$23</f>
        <v>0</v>
      </c>
      <c r="N44" s="93">
        <f t="shared" si="2"/>
        <v>0</v>
      </c>
      <c r="O44" s="91"/>
      <c r="P44" s="93">
        <f aca="true" t="shared" si="12" ref="P44:P62">G$13*G44</f>
        <v>0</v>
      </c>
      <c r="Q44" s="93"/>
      <c r="R44" s="93">
        <f aca="true" t="shared" si="13" ref="R44:R62">P44+N44</f>
        <v>0</v>
      </c>
    </row>
    <row r="45" spans="2:18" ht="12.75">
      <c r="B45" s="56"/>
      <c r="D45" s="22"/>
      <c r="E45" s="22"/>
      <c r="F45" s="65" t="str">
        <f t="shared" si="10"/>
        <v> </v>
      </c>
      <c r="G45" s="54"/>
      <c r="H45" s="4">
        <f t="shared" si="11"/>
        <v>0</v>
      </c>
      <c r="J45" s="4">
        <f>Calc!AE$11*$G45</f>
        <v>0</v>
      </c>
      <c r="K45" s="4">
        <f t="shared" si="5"/>
        <v>0</v>
      </c>
      <c r="L45" s="4"/>
      <c r="M45" s="92">
        <f>Calc!AE$23</f>
        <v>0</v>
      </c>
      <c r="N45" s="93">
        <f t="shared" si="2"/>
        <v>0</v>
      </c>
      <c r="O45" s="91"/>
      <c r="P45" s="93">
        <f t="shared" si="12"/>
        <v>0</v>
      </c>
      <c r="Q45" s="93"/>
      <c r="R45" s="93">
        <f t="shared" si="13"/>
        <v>0</v>
      </c>
    </row>
    <row r="46" spans="2:18" ht="12.75">
      <c r="B46" s="90"/>
      <c r="D46" s="22"/>
      <c r="E46" s="22"/>
      <c r="F46" s="65" t="str">
        <f t="shared" si="10"/>
        <v> </v>
      </c>
      <c r="G46" s="54"/>
      <c r="H46" s="4">
        <f t="shared" si="11"/>
        <v>0</v>
      </c>
      <c r="J46" s="4">
        <f>Calc!AF$11*$G46</f>
        <v>0</v>
      </c>
      <c r="K46" s="4">
        <f t="shared" si="5"/>
        <v>0</v>
      </c>
      <c r="L46" s="4"/>
      <c r="M46" s="92">
        <f>Calc!AF$23</f>
        <v>0</v>
      </c>
      <c r="N46" s="93">
        <f t="shared" si="2"/>
        <v>0</v>
      </c>
      <c r="O46" s="91"/>
      <c r="P46" s="93">
        <f t="shared" si="12"/>
        <v>0</v>
      </c>
      <c r="Q46" s="93"/>
      <c r="R46" s="93">
        <f t="shared" si="13"/>
        <v>0</v>
      </c>
    </row>
    <row r="47" spans="2:18" ht="12.75">
      <c r="B47" s="90"/>
      <c r="D47" s="22"/>
      <c r="E47" s="22"/>
      <c r="F47" s="65" t="str">
        <f t="shared" si="10"/>
        <v> </v>
      </c>
      <c r="G47" s="54"/>
      <c r="H47" s="4">
        <f t="shared" si="11"/>
        <v>0</v>
      </c>
      <c r="J47" s="4">
        <f>Calc!AG$11*$G47</f>
        <v>0</v>
      </c>
      <c r="K47" s="4">
        <f t="shared" si="5"/>
        <v>0</v>
      </c>
      <c r="L47" s="4"/>
      <c r="M47" s="92">
        <f>Calc!AG$23</f>
        <v>0</v>
      </c>
      <c r="N47" s="93">
        <f t="shared" si="2"/>
        <v>0</v>
      </c>
      <c r="O47" s="91"/>
      <c r="P47" s="93">
        <f t="shared" si="12"/>
        <v>0</v>
      </c>
      <c r="Q47" s="93"/>
      <c r="R47" s="93">
        <f t="shared" si="13"/>
        <v>0</v>
      </c>
    </row>
    <row r="48" spans="2:18" ht="12.75">
      <c r="B48" s="56"/>
      <c r="D48" s="22"/>
      <c r="E48" s="22"/>
      <c r="F48" s="65" t="str">
        <f t="shared" si="10"/>
        <v> </v>
      </c>
      <c r="G48" s="54"/>
      <c r="H48" s="4">
        <f t="shared" si="11"/>
        <v>0</v>
      </c>
      <c r="J48" s="4">
        <f>Calc!AH$11*$G48</f>
        <v>0</v>
      </c>
      <c r="K48" s="4">
        <f t="shared" si="5"/>
        <v>0</v>
      </c>
      <c r="L48" s="4"/>
      <c r="M48" s="92">
        <f>Calc!AH$23</f>
        <v>0</v>
      </c>
      <c r="N48" s="93">
        <f t="shared" si="2"/>
        <v>0</v>
      </c>
      <c r="O48" s="91"/>
      <c r="P48" s="93">
        <f t="shared" si="12"/>
        <v>0</v>
      </c>
      <c r="Q48" s="93"/>
      <c r="R48" s="93">
        <f t="shared" si="13"/>
        <v>0</v>
      </c>
    </row>
    <row r="49" spans="2:18" ht="12.75">
      <c r="B49" s="90"/>
      <c r="D49" s="22"/>
      <c r="E49" s="22"/>
      <c r="F49" s="65" t="str">
        <f t="shared" si="10"/>
        <v> </v>
      </c>
      <c r="G49" s="54"/>
      <c r="H49" s="4">
        <f t="shared" si="11"/>
        <v>0</v>
      </c>
      <c r="J49" s="4">
        <f>Calc!AI$11*$G49</f>
        <v>0</v>
      </c>
      <c r="K49" s="4">
        <f t="shared" si="5"/>
        <v>0</v>
      </c>
      <c r="L49" s="4"/>
      <c r="M49" s="92">
        <f>Calc!AI$23</f>
        <v>0</v>
      </c>
      <c r="N49" s="93">
        <f t="shared" si="2"/>
        <v>0</v>
      </c>
      <c r="O49" s="91"/>
      <c r="P49" s="93">
        <f t="shared" si="12"/>
        <v>0</v>
      </c>
      <c r="Q49" s="93"/>
      <c r="R49" s="93">
        <f t="shared" si="13"/>
        <v>0</v>
      </c>
    </row>
    <row r="50" spans="2:18" ht="12.75">
      <c r="B50" s="56"/>
      <c r="D50" s="22"/>
      <c r="E50" s="22"/>
      <c r="F50" s="65" t="str">
        <f t="shared" si="10"/>
        <v> </v>
      </c>
      <c r="G50" s="54"/>
      <c r="H50" s="4">
        <f t="shared" si="11"/>
        <v>0</v>
      </c>
      <c r="J50" s="4">
        <f>Calc!AJ$11*$G50</f>
        <v>0</v>
      </c>
      <c r="K50" s="4">
        <f t="shared" si="5"/>
        <v>0</v>
      </c>
      <c r="L50" s="4"/>
      <c r="M50" s="92">
        <f>Calc!AJ$23</f>
        <v>0</v>
      </c>
      <c r="N50" s="93">
        <f t="shared" si="2"/>
        <v>0</v>
      </c>
      <c r="O50" s="91"/>
      <c r="P50" s="93">
        <f t="shared" si="12"/>
        <v>0</v>
      </c>
      <c r="Q50" s="93"/>
      <c r="R50" s="93">
        <f t="shared" si="13"/>
        <v>0</v>
      </c>
    </row>
    <row r="51" spans="2:18" ht="12.75">
      <c r="B51" s="56"/>
      <c r="D51" s="22"/>
      <c r="E51" s="22"/>
      <c r="F51" s="65" t="str">
        <f t="shared" si="10"/>
        <v> </v>
      </c>
      <c r="G51" s="54"/>
      <c r="H51" s="4">
        <f t="shared" si="11"/>
        <v>0</v>
      </c>
      <c r="J51" s="4">
        <f>Calc!AK$11*$G51</f>
        <v>0</v>
      </c>
      <c r="K51" s="4">
        <f t="shared" si="5"/>
        <v>0</v>
      </c>
      <c r="L51" s="4"/>
      <c r="M51" s="92">
        <f>Calc!AK$23</f>
        <v>0</v>
      </c>
      <c r="N51" s="93">
        <f t="shared" si="2"/>
        <v>0</v>
      </c>
      <c r="O51" s="91"/>
      <c r="P51" s="93">
        <f t="shared" si="12"/>
        <v>0</v>
      </c>
      <c r="Q51" s="93"/>
      <c r="R51" s="93">
        <f t="shared" si="13"/>
        <v>0</v>
      </c>
    </row>
    <row r="52" spans="2:18" ht="12.75">
      <c r="B52" s="56"/>
      <c r="D52" s="22"/>
      <c r="E52" s="22"/>
      <c r="F52" s="65" t="str">
        <f t="shared" si="10"/>
        <v> </v>
      </c>
      <c r="G52" s="54"/>
      <c r="H52" s="4">
        <f t="shared" si="11"/>
        <v>0</v>
      </c>
      <c r="J52" s="4">
        <f>Calc!AL$11*$G52</f>
        <v>0</v>
      </c>
      <c r="K52" s="4">
        <f t="shared" si="5"/>
        <v>0</v>
      </c>
      <c r="L52" s="4"/>
      <c r="M52" s="92">
        <f>Calc!AL$23</f>
        <v>0</v>
      </c>
      <c r="N52" s="93">
        <f t="shared" si="2"/>
        <v>0</v>
      </c>
      <c r="O52" s="91"/>
      <c r="P52" s="93">
        <f t="shared" si="12"/>
        <v>0</v>
      </c>
      <c r="Q52" s="93"/>
      <c r="R52" s="93">
        <f t="shared" si="13"/>
        <v>0</v>
      </c>
    </row>
    <row r="53" spans="2:18" ht="12.75">
      <c r="B53" s="56"/>
      <c r="D53" s="22"/>
      <c r="E53" s="22"/>
      <c r="F53" s="65" t="str">
        <f t="shared" si="10"/>
        <v> </v>
      </c>
      <c r="G53" s="54"/>
      <c r="H53" s="4">
        <f t="shared" si="11"/>
        <v>0</v>
      </c>
      <c r="J53" s="4">
        <f>Calc!AM$11*$G53</f>
        <v>0</v>
      </c>
      <c r="K53" s="4">
        <f t="shared" si="5"/>
        <v>0</v>
      </c>
      <c r="L53" s="4"/>
      <c r="M53" s="92">
        <f>Calc!AM$23</f>
        <v>0</v>
      </c>
      <c r="N53" s="93">
        <f t="shared" si="2"/>
        <v>0</v>
      </c>
      <c r="O53" s="91"/>
      <c r="P53" s="93">
        <f t="shared" si="12"/>
        <v>0</v>
      </c>
      <c r="Q53" s="93"/>
      <c r="R53" s="93">
        <f t="shared" si="13"/>
        <v>0</v>
      </c>
    </row>
    <row r="54" spans="2:18" ht="12.75">
      <c r="B54" s="56"/>
      <c r="D54" s="22"/>
      <c r="E54" s="22"/>
      <c r="F54" s="65" t="str">
        <f t="shared" si="10"/>
        <v> </v>
      </c>
      <c r="G54" s="54"/>
      <c r="H54" s="4">
        <f t="shared" si="11"/>
        <v>0</v>
      </c>
      <c r="J54" s="4">
        <f>Calc!AN$11*$G54</f>
        <v>0</v>
      </c>
      <c r="K54" s="4">
        <f t="shared" si="5"/>
        <v>0</v>
      </c>
      <c r="L54" s="4"/>
      <c r="M54" s="92">
        <f>Calc!AN$23</f>
        <v>0</v>
      </c>
      <c r="N54" s="93">
        <f t="shared" si="2"/>
        <v>0</v>
      </c>
      <c r="O54" s="91"/>
      <c r="P54" s="93">
        <f t="shared" si="12"/>
        <v>0</v>
      </c>
      <c r="Q54" s="93"/>
      <c r="R54" s="93">
        <f t="shared" si="13"/>
        <v>0</v>
      </c>
    </row>
    <row r="55" spans="2:18" ht="12.75">
      <c r="B55" s="56"/>
      <c r="D55" s="22"/>
      <c r="E55" s="22"/>
      <c r="F55" s="65" t="str">
        <f t="shared" si="10"/>
        <v> </v>
      </c>
      <c r="G55" s="54"/>
      <c r="H55" s="4">
        <f t="shared" si="11"/>
        <v>0</v>
      </c>
      <c r="J55" s="4">
        <f>Calc!AO$11*$G55</f>
        <v>0</v>
      </c>
      <c r="K55" s="4">
        <f t="shared" si="5"/>
        <v>0</v>
      </c>
      <c r="L55" s="4"/>
      <c r="M55" s="92">
        <f>Calc!AO$23</f>
        <v>0</v>
      </c>
      <c r="N55" s="93">
        <f t="shared" si="2"/>
        <v>0</v>
      </c>
      <c r="O55" s="91"/>
      <c r="P55" s="93">
        <f t="shared" si="12"/>
        <v>0</v>
      </c>
      <c r="Q55" s="93"/>
      <c r="R55" s="93">
        <f t="shared" si="13"/>
        <v>0</v>
      </c>
    </row>
    <row r="56" spans="2:18" ht="12.75">
      <c r="B56" s="56"/>
      <c r="D56" s="22"/>
      <c r="E56" s="22"/>
      <c r="F56" s="65" t="str">
        <f t="shared" si="10"/>
        <v> </v>
      </c>
      <c r="G56" s="54"/>
      <c r="H56" s="4">
        <f t="shared" si="11"/>
        <v>0</v>
      </c>
      <c r="J56" s="4">
        <f>Calc!AP$11*$G56</f>
        <v>0</v>
      </c>
      <c r="K56" s="4">
        <f t="shared" si="5"/>
        <v>0</v>
      </c>
      <c r="L56" s="4"/>
      <c r="M56" s="92">
        <f>Calc!AP$23</f>
        <v>0</v>
      </c>
      <c r="N56" s="93">
        <f t="shared" si="2"/>
        <v>0</v>
      </c>
      <c r="O56" s="91"/>
      <c r="P56" s="93">
        <f t="shared" si="12"/>
        <v>0</v>
      </c>
      <c r="Q56" s="93"/>
      <c r="R56" s="93">
        <f t="shared" si="13"/>
        <v>0</v>
      </c>
    </row>
    <row r="57" spans="2:18" ht="12.75">
      <c r="B57" s="56"/>
      <c r="D57" s="22"/>
      <c r="E57" s="22"/>
      <c r="F57" s="65" t="str">
        <f t="shared" si="10"/>
        <v> </v>
      </c>
      <c r="G57" s="54"/>
      <c r="H57" s="4">
        <f t="shared" si="11"/>
        <v>0</v>
      </c>
      <c r="J57" s="4">
        <f>Calc!AQ$11*$G57</f>
        <v>0</v>
      </c>
      <c r="K57" s="4">
        <f t="shared" si="5"/>
        <v>0</v>
      </c>
      <c r="L57" s="4"/>
      <c r="M57" s="92">
        <f>Calc!AQ$23</f>
        <v>0</v>
      </c>
      <c r="N57" s="93">
        <f t="shared" si="2"/>
        <v>0</v>
      </c>
      <c r="O57" s="91"/>
      <c r="P57" s="93">
        <f t="shared" si="12"/>
        <v>0</v>
      </c>
      <c r="Q57" s="93"/>
      <c r="R57" s="93">
        <f t="shared" si="13"/>
        <v>0</v>
      </c>
    </row>
    <row r="58" spans="2:18" ht="12.75">
      <c r="B58" s="56"/>
      <c r="D58" s="22"/>
      <c r="E58" s="22"/>
      <c r="F58" s="65" t="str">
        <f t="shared" si="10"/>
        <v> </v>
      </c>
      <c r="G58" s="54"/>
      <c r="H58" s="4">
        <f t="shared" si="11"/>
        <v>0</v>
      </c>
      <c r="J58" s="4">
        <f>Calc!AR$11*$G58</f>
        <v>0</v>
      </c>
      <c r="K58" s="4">
        <f t="shared" si="5"/>
        <v>0</v>
      </c>
      <c r="L58" s="4"/>
      <c r="M58" s="92">
        <f>Calc!AR$23</f>
        <v>0</v>
      </c>
      <c r="N58" s="93">
        <f t="shared" si="2"/>
        <v>0</v>
      </c>
      <c r="O58" s="91"/>
      <c r="P58" s="93">
        <f t="shared" si="12"/>
        <v>0</v>
      </c>
      <c r="Q58" s="93"/>
      <c r="R58" s="93">
        <f t="shared" si="13"/>
        <v>0</v>
      </c>
    </row>
    <row r="59" spans="2:18" ht="12.75">
      <c r="B59" s="56"/>
      <c r="D59" s="22"/>
      <c r="E59" s="22"/>
      <c r="F59" s="65" t="str">
        <f t="shared" si="10"/>
        <v> </v>
      </c>
      <c r="G59" s="54"/>
      <c r="H59" s="4">
        <f t="shared" si="11"/>
        <v>0</v>
      </c>
      <c r="J59" s="4">
        <f>Calc!AS$11*$G59</f>
        <v>0</v>
      </c>
      <c r="K59" s="4">
        <f t="shared" si="5"/>
        <v>0</v>
      </c>
      <c r="L59" s="4"/>
      <c r="M59" s="92">
        <f>Calc!AS$23</f>
        <v>0</v>
      </c>
      <c r="N59" s="93">
        <f t="shared" si="2"/>
        <v>0</v>
      </c>
      <c r="O59" s="91"/>
      <c r="P59" s="93">
        <f t="shared" si="12"/>
        <v>0</v>
      </c>
      <c r="Q59" s="93"/>
      <c r="R59" s="93">
        <f t="shared" si="13"/>
        <v>0</v>
      </c>
    </row>
    <row r="60" spans="2:18" ht="12.75">
      <c r="B60" s="56"/>
      <c r="D60" s="22"/>
      <c r="E60" s="22"/>
      <c r="F60" s="65" t="str">
        <f t="shared" si="10"/>
        <v> </v>
      </c>
      <c r="G60" s="54"/>
      <c r="H60" s="4">
        <f t="shared" si="11"/>
        <v>0</v>
      </c>
      <c r="J60" s="4">
        <f>Calc!AT$11*$G60</f>
        <v>0</v>
      </c>
      <c r="K60" s="4">
        <f t="shared" si="5"/>
        <v>0</v>
      </c>
      <c r="L60" s="4"/>
      <c r="M60" s="92">
        <f>Calc!AT$23</f>
        <v>0</v>
      </c>
      <c r="N60" s="93">
        <f t="shared" si="2"/>
        <v>0</v>
      </c>
      <c r="O60" s="91"/>
      <c r="P60" s="93">
        <f t="shared" si="12"/>
        <v>0</v>
      </c>
      <c r="Q60" s="93"/>
      <c r="R60" s="93">
        <f t="shared" si="13"/>
        <v>0</v>
      </c>
    </row>
    <row r="61" spans="2:18" ht="12.75">
      <c r="B61" s="56"/>
      <c r="D61" s="22"/>
      <c r="E61" s="22"/>
      <c r="F61" s="65" t="str">
        <f t="shared" si="10"/>
        <v> </v>
      </c>
      <c r="G61" s="54"/>
      <c r="H61" s="4">
        <f t="shared" si="11"/>
        <v>0</v>
      </c>
      <c r="J61" s="4">
        <f>Calc!AU$11*$G61</f>
        <v>0</v>
      </c>
      <c r="K61" s="4">
        <f t="shared" si="5"/>
        <v>0</v>
      </c>
      <c r="L61" s="4"/>
      <c r="M61" s="92">
        <f>Calc!AU$23</f>
        <v>0</v>
      </c>
      <c r="N61" s="93">
        <f t="shared" si="2"/>
        <v>0</v>
      </c>
      <c r="O61" s="91"/>
      <c r="P61" s="93">
        <f t="shared" si="12"/>
        <v>0</v>
      </c>
      <c r="Q61" s="93"/>
      <c r="R61" s="93">
        <f t="shared" si="13"/>
        <v>0</v>
      </c>
    </row>
    <row r="62" spans="2:18" ht="12.75">
      <c r="B62" s="56"/>
      <c r="D62" s="22"/>
      <c r="E62" s="22"/>
      <c r="F62" s="65" t="str">
        <f t="shared" si="10"/>
        <v> </v>
      </c>
      <c r="G62" s="54"/>
      <c r="H62" s="4">
        <f t="shared" si="11"/>
        <v>0</v>
      </c>
      <c r="J62" s="4">
        <f>Calc!AV$11*$G62</f>
        <v>0</v>
      </c>
      <c r="K62" s="4">
        <f t="shared" si="5"/>
        <v>0</v>
      </c>
      <c r="L62" s="4"/>
      <c r="M62" s="92">
        <f>Calc!AV$23</f>
        <v>0</v>
      </c>
      <c r="N62" s="93">
        <f t="shared" si="2"/>
        <v>0</v>
      </c>
      <c r="O62" s="91"/>
      <c r="P62" s="93">
        <f t="shared" si="12"/>
        <v>0</v>
      </c>
      <c r="Q62" s="93"/>
      <c r="R62" s="93">
        <f t="shared" si="13"/>
        <v>0</v>
      </c>
    </row>
    <row r="63" spans="7:18" ht="13.5" thickBot="1">
      <c r="G63" s="55">
        <f>SUM(G20:G62)</f>
        <v>5</v>
      </c>
      <c r="J63" s="55">
        <f>SUM(J20:J62)</f>
        <v>885.0997908</v>
      </c>
      <c r="K63" s="55">
        <f>SUM(K20:K62)</f>
        <v>753.624</v>
      </c>
      <c r="L63" s="4"/>
      <c r="M63" s="93"/>
      <c r="N63" s="94">
        <f>SUM(N20:N62)</f>
        <v>131.47579080000003</v>
      </c>
      <c r="O63" s="4"/>
      <c r="P63" s="94">
        <f>SUM(P20:P62)</f>
        <v>10.805</v>
      </c>
      <c r="Q63" s="93"/>
      <c r="R63" s="94">
        <f>SUM(R20:R62)</f>
        <v>142.28079080000003</v>
      </c>
    </row>
    <row r="64" ht="13.5" thickTop="1"/>
  </sheetData>
  <sheetProtection/>
  <mergeCells count="2">
    <mergeCell ref="M15:N15"/>
    <mergeCell ref="M16:N16"/>
  </mergeCells>
  <hyperlinks>
    <hyperlink ref="K4" location="Explanations!A1" display="Explanations"/>
    <hyperlink ref="K5" location="'The Surgery Network'!A1" display="The Sugery Network"/>
    <hyperlink ref="N13" r:id="rId1" display="https://www.surgerynetwork.org"/>
  </hyperlinks>
  <printOptions/>
  <pageMargins left="0.47" right="0.2" top="0.52" bottom="0.37" header="0.4"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C2:N45"/>
  <sheetViews>
    <sheetView showGridLines="0" zoomScalePageLayoutView="0" workbookViewId="0" topLeftCell="A1">
      <selection activeCell="O16" sqref="O16"/>
    </sheetView>
  </sheetViews>
  <sheetFormatPr defaultColWidth="9.140625" defaultRowHeight="12.75"/>
  <cols>
    <col min="2" max="2" width="1.7109375" style="0" customWidth="1"/>
    <col min="3" max="3" width="11.8515625" style="0" customWidth="1"/>
    <col min="4" max="4" width="11.140625" style="0" customWidth="1"/>
    <col min="5" max="5" width="11.7109375" style="0" customWidth="1"/>
    <col min="6" max="6" width="2.140625" style="0" customWidth="1"/>
    <col min="7" max="7" width="4.28125" style="0" customWidth="1"/>
    <col min="9" max="9" width="12.140625" style="0" customWidth="1"/>
    <col min="11" max="11" width="5.28125" style="0" customWidth="1"/>
    <col min="13" max="13" width="1.57421875" style="0" customWidth="1"/>
  </cols>
  <sheetData>
    <row r="2" ht="12.75">
      <c r="N2" s="53" t="s">
        <v>51</v>
      </c>
    </row>
    <row r="3" spans="3:14" ht="12.75">
      <c r="C3" s="109" t="s">
        <v>84</v>
      </c>
      <c r="N3" s="107" t="s">
        <v>77</v>
      </c>
    </row>
    <row r="4" ht="5.25" customHeight="1">
      <c r="C4" s="109"/>
    </row>
    <row r="5" spans="9:12" ht="17.25" customHeight="1">
      <c r="I5" s="116" t="s">
        <v>101</v>
      </c>
      <c r="J5" s="130"/>
      <c r="K5" s="131"/>
      <c r="L5" s="132"/>
    </row>
    <row r="6" spans="9:12" ht="19.5" customHeight="1">
      <c r="I6" s="116" t="s">
        <v>102</v>
      </c>
      <c r="J6" s="130"/>
      <c r="K6" s="131"/>
      <c r="L6" s="132"/>
    </row>
    <row r="7" ht="8.25" customHeight="1"/>
    <row r="8" ht="6" customHeight="1"/>
    <row r="9" spans="8:12" ht="12.75">
      <c r="H9" s="117" t="s">
        <v>85</v>
      </c>
      <c r="I9" s="117"/>
      <c r="J9" s="117" t="s">
        <v>87</v>
      </c>
      <c r="K9" s="117"/>
      <c r="L9" s="117" t="s">
        <v>89</v>
      </c>
    </row>
    <row r="10" spans="8:12" ht="12.75">
      <c r="H10" s="117" t="s">
        <v>86</v>
      </c>
      <c r="I10" s="117"/>
      <c r="J10" s="117" t="s">
        <v>88</v>
      </c>
      <c r="K10" s="117"/>
      <c r="L10" s="117"/>
    </row>
    <row r="11" ht="13.5" thickBot="1"/>
    <row r="12" spans="3:12" ht="13.5" thickBot="1">
      <c r="C12" s="108" t="s">
        <v>90</v>
      </c>
      <c r="H12" s="118"/>
      <c r="J12" s="111">
        <f>Summary!G18</f>
        <v>5</v>
      </c>
      <c r="L12" s="112">
        <f>H12-J12</f>
        <v>-5</v>
      </c>
    </row>
    <row r="13" ht="12.75">
      <c r="C13" s="108"/>
    </row>
    <row r="14" ht="12.75">
      <c r="C14" s="108" t="s">
        <v>91</v>
      </c>
    </row>
    <row r="15" ht="12.75">
      <c r="C15" s="108"/>
    </row>
    <row r="16" spans="3:8" ht="12.75">
      <c r="C16" s="108"/>
      <c r="D16" s="110" t="s">
        <v>92</v>
      </c>
      <c r="H16" s="118"/>
    </row>
    <row r="17" ht="13.5" thickBot="1">
      <c r="C17" s="108"/>
    </row>
    <row r="18" spans="3:12" ht="13.5" thickBot="1">
      <c r="C18" s="108"/>
      <c r="D18" s="110" t="s">
        <v>93</v>
      </c>
      <c r="H18" s="118"/>
      <c r="J18" s="111">
        <f>Summary!P18</f>
        <v>10.805</v>
      </c>
      <c r="L18" s="112">
        <f>H18-J18</f>
        <v>-10.805</v>
      </c>
    </row>
    <row r="19" ht="12.75">
      <c r="C19" s="108"/>
    </row>
    <row r="20" spans="3:8" ht="12.75">
      <c r="C20" s="108"/>
      <c r="D20" s="110" t="s">
        <v>94</v>
      </c>
      <c r="H20" s="118"/>
    </row>
    <row r="21" ht="12.75">
      <c r="C21" s="108"/>
    </row>
    <row r="22" spans="3:8" ht="12.75">
      <c r="C22" s="108"/>
      <c r="D22" s="110" t="s">
        <v>95</v>
      </c>
      <c r="H22" s="115">
        <f>H12+H16+H18+H20</f>
        <v>0</v>
      </c>
    </row>
    <row r="23" ht="12.75">
      <c r="C23" s="108"/>
    </row>
    <row r="24" ht="12.75">
      <c r="C24" s="108" t="s">
        <v>96</v>
      </c>
    </row>
    <row r="25" ht="12.75">
      <c r="C25" s="108"/>
    </row>
    <row r="26" spans="3:8" ht="12.75">
      <c r="C26" s="108"/>
      <c r="D26" s="110" t="s">
        <v>11</v>
      </c>
      <c r="H26" s="118"/>
    </row>
    <row r="27" ht="12.75">
      <c r="C27" s="108"/>
    </row>
    <row r="28" spans="3:8" ht="12.75">
      <c r="C28" s="108"/>
      <c r="D28" s="110" t="s">
        <v>97</v>
      </c>
      <c r="H28" s="115">
        <f>H26</f>
        <v>0</v>
      </c>
    </row>
    <row r="29" ht="13.5" thickBot="1">
      <c r="C29" s="108"/>
    </row>
    <row r="30" spans="3:12" ht="13.5" thickBot="1">
      <c r="C30" s="108" t="s">
        <v>98</v>
      </c>
      <c r="H30" s="113">
        <f>H22-H28</f>
        <v>0</v>
      </c>
      <c r="J30" s="114">
        <f>Summary!R18</f>
        <v>142.28079080000003</v>
      </c>
      <c r="L30" s="112">
        <f>H30-J30</f>
        <v>-142.28079080000003</v>
      </c>
    </row>
    <row r="31" ht="13.5" thickTop="1"/>
    <row r="35" ht="12.75">
      <c r="C35" s="110" t="s">
        <v>99</v>
      </c>
    </row>
    <row r="36" spans="3:12" ht="12.75">
      <c r="C36" s="134"/>
      <c r="D36" s="134"/>
      <c r="E36" s="134"/>
      <c r="F36" s="134"/>
      <c r="G36" s="134"/>
      <c r="H36" s="134"/>
      <c r="I36" s="134"/>
      <c r="J36" s="134"/>
      <c r="K36" s="134"/>
      <c r="L36" s="134"/>
    </row>
    <row r="37" spans="3:12" ht="12.75">
      <c r="C37" s="134"/>
      <c r="D37" s="134"/>
      <c r="E37" s="134"/>
      <c r="F37" s="134"/>
      <c r="G37" s="134"/>
      <c r="H37" s="134"/>
      <c r="I37" s="134"/>
      <c r="J37" s="134"/>
      <c r="K37" s="134"/>
      <c r="L37" s="134"/>
    </row>
    <row r="38" spans="3:12" ht="12.75">
      <c r="C38" s="134"/>
      <c r="D38" s="134"/>
      <c r="E38" s="134"/>
      <c r="F38" s="134"/>
      <c r="G38" s="134"/>
      <c r="H38" s="134"/>
      <c r="I38" s="134"/>
      <c r="J38" s="134"/>
      <c r="K38" s="134"/>
      <c r="L38" s="134"/>
    </row>
    <row r="40" ht="12.75">
      <c r="C40" s="110" t="s">
        <v>100</v>
      </c>
    </row>
    <row r="41" spans="3:12" ht="12.75">
      <c r="C41" s="134"/>
      <c r="D41" s="134"/>
      <c r="E41" s="134"/>
      <c r="F41" s="134"/>
      <c r="G41" s="134"/>
      <c r="H41" s="134"/>
      <c r="I41" s="134"/>
      <c r="J41" s="134"/>
      <c r="K41" s="134"/>
      <c r="L41" s="134"/>
    </row>
    <row r="42" spans="3:12" ht="12.75">
      <c r="C42" s="134"/>
      <c r="D42" s="134"/>
      <c r="E42" s="134"/>
      <c r="F42" s="134"/>
      <c r="G42" s="134"/>
      <c r="H42" s="134"/>
      <c r="I42" s="134"/>
      <c r="J42" s="134"/>
      <c r="K42" s="134"/>
      <c r="L42" s="134"/>
    </row>
    <row r="43" spans="3:12" ht="12.75">
      <c r="C43" s="134"/>
      <c r="D43" s="134"/>
      <c r="E43" s="134"/>
      <c r="F43" s="134"/>
      <c r="G43" s="134"/>
      <c r="H43" s="134"/>
      <c r="I43" s="134"/>
      <c r="J43" s="134"/>
      <c r="K43" s="134"/>
      <c r="L43" s="134"/>
    </row>
    <row r="45" spans="3:10" ht="12.75">
      <c r="C45" s="110" t="s">
        <v>103</v>
      </c>
      <c r="D45" s="133"/>
      <c r="E45" s="133"/>
      <c r="G45" s="110" t="s">
        <v>104</v>
      </c>
      <c r="I45" s="133"/>
      <c r="J45" s="133"/>
    </row>
  </sheetData>
  <sheetProtection password="9231" sheet="1" objects="1" scenarios="1"/>
  <mergeCells count="10">
    <mergeCell ref="J5:L5"/>
    <mergeCell ref="J6:L6"/>
    <mergeCell ref="D45:E45"/>
    <mergeCell ref="I45:J45"/>
    <mergeCell ref="C36:L36"/>
    <mergeCell ref="C37:L37"/>
    <mergeCell ref="C38:L38"/>
    <mergeCell ref="C41:L41"/>
    <mergeCell ref="C42:L42"/>
    <mergeCell ref="C43:L43"/>
  </mergeCells>
  <hyperlinks>
    <hyperlink ref="N2" location="Explanations!A1" display="Explanations"/>
    <hyperlink ref="N3" location="'The Surgery Network'!A1" display="The Sugery Network"/>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O40"/>
  <sheetViews>
    <sheetView showGridLines="0" zoomScalePageLayoutView="0" workbookViewId="0" topLeftCell="A1">
      <selection activeCell="M38" sqref="M38"/>
    </sheetView>
  </sheetViews>
  <sheetFormatPr defaultColWidth="9.140625" defaultRowHeight="12.75"/>
  <cols>
    <col min="1" max="1" width="6.7109375" style="3" customWidth="1"/>
    <col min="2" max="2" width="11.00390625" style="3" customWidth="1"/>
    <col min="3" max="5" width="12.8515625" style="3" customWidth="1"/>
    <col min="6" max="6" width="4.421875" style="3" customWidth="1"/>
    <col min="7" max="7" width="14.28125" style="3" customWidth="1"/>
    <col min="8" max="8" width="5.57421875" style="3" customWidth="1"/>
    <col min="9" max="9" width="10.28125" style="3" customWidth="1"/>
    <col min="10" max="10" width="4.140625" style="3" customWidth="1"/>
    <col min="11" max="11" width="14.28125" style="3" customWidth="1"/>
    <col min="12" max="12" width="5.57421875" style="3" customWidth="1"/>
    <col min="13" max="13" width="11.00390625" style="3" customWidth="1"/>
    <col min="14" max="16384" width="9.140625" style="3" customWidth="1"/>
  </cols>
  <sheetData>
    <row r="1" spans="2:3" ht="12.75">
      <c r="B1" s="23" t="s">
        <v>19</v>
      </c>
      <c r="C1" s="9"/>
    </row>
    <row r="2" spans="2:3" ht="12.75">
      <c r="B2" s="23"/>
      <c r="C2" s="9"/>
    </row>
    <row r="3" spans="2:3" ht="12.75">
      <c r="B3" s="72" t="s">
        <v>78</v>
      </c>
      <c r="C3" s="9"/>
    </row>
    <row r="5" spans="2:14" ht="12.75" customHeight="1">
      <c r="B5" s="141" t="s">
        <v>20</v>
      </c>
      <c r="C5" s="141"/>
      <c r="D5" s="141"/>
      <c r="E5" s="141"/>
      <c r="F5" s="141"/>
      <c r="G5" s="141"/>
      <c r="H5" s="142"/>
      <c r="I5" s="142"/>
      <c r="J5" s="142"/>
      <c r="K5" s="142"/>
      <c r="L5" s="142"/>
      <c r="M5" s="142"/>
      <c r="N5" s="6"/>
    </row>
    <row r="6" spans="2:14" ht="12.75">
      <c r="B6" s="141"/>
      <c r="C6" s="141"/>
      <c r="D6" s="141"/>
      <c r="E6" s="141"/>
      <c r="F6" s="141"/>
      <c r="G6" s="141"/>
      <c r="H6" s="142"/>
      <c r="I6" s="142"/>
      <c r="J6" s="142"/>
      <c r="K6" s="142"/>
      <c r="L6" s="142"/>
      <c r="M6" s="142"/>
      <c r="N6" s="6"/>
    </row>
    <row r="7" spans="2:14" ht="12.75">
      <c r="B7" s="141"/>
      <c r="C7" s="141"/>
      <c r="D7" s="141"/>
      <c r="E7" s="141"/>
      <c r="F7" s="141"/>
      <c r="G7" s="141"/>
      <c r="H7" s="142"/>
      <c r="I7" s="142"/>
      <c r="J7" s="142"/>
      <c r="K7" s="142"/>
      <c r="L7" s="142"/>
      <c r="M7" s="142"/>
      <c r="N7" s="6"/>
    </row>
    <row r="9" spans="2:13" ht="12.75">
      <c r="B9" s="141" t="s">
        <v>69</v>
      </c>
      <c r="C9" s="143"/>
      <c r="D9" s="143"/>
      <c r="E9" s="143"/>
      <c r="F9" s="143"/>
      <c r="G9" s="143"/>
      <c r="H9" s="142"/>
      <c r="I9" s="142"/>
      <c r="J9" s="142"/>
      <c r="K9" s="142"/>
      <c r="L9" s="142"/>
      <c r="M9" s="142"/>
    </row>
    <row r="10" spans="2:13" ht="12.75">
      <c r="B10" s="143"/>
      <c r="C10" s="143"/>
      <c r="D10" s="143"/>
      <c r="E10" s="143"/>
      <c r="F10" s="143"/>
      <c r="G10" s="143"/>
      <c r="H10" s="142"/>
      <c r="I10" s="142"/>
      <c r="J10" s="142"/>
      <c r="K10" s="142"/>
      <c r="L10" s="142"/>
      <c r="M10" s="142"/>
    </row>
    <row r="11" spans="2:13" ht="12.75">
      <c r="B11" s="143"/>
      <c r="C11" s="143"/>
      <c r="D11" s="143"/>
      <c r="E11" s="143"/>
      <c r="F11" s="143"/>
      <c r="G11" s="143"/>
      <c r="H11" s="142"/>
      <c r="I11" s="142"/>
      <c r="J11" s="142"/>
      <c r="K11" s="142"/>
      <c r="L11" s="142"/>
      <c r="M11" s="142"/>
    </row>
    <row r="12" spans="2:13" ht="12.75">
      <c r="B12" s="143"/>
      <c r="C12" s="143"/>
      <c r="D12" s="143"/>
      <c r="E12" s="143"/>
      <c r="F12" s="143"/>
      <c r="G12" s="143"/>
      <c r="H12" s="142"/>
      <c r="I12" s="142"/>
      <c r="J12" s="142"/>
      <c r="K12" s="142"/>
      <c r="L12" s="142"/>
      <c r="M12" s="142"/>
    </row>
    <row r="13" spans="2:4" ht="12.75">
      <c r="B13" s="25"/>
      <c r="C13" s="25"/>
      <c r="D13" s="25"/>
    </row>
    <row r="14" spans="4:5" ht="12.75">
      <c r="D14" s="26"/>
      <c r="E14" s="26"/>
    </row>
    <row r="15" spans="3:13" ht="12.75" customHeight="1">
      <c r="C15" s="27"/>
      <c r="D15" s="28" t="s">
        <v>21</v>
      </c>
      <c r="E15" s="29"/>
      <c r="G15" s="144" t="s">
        <v>22</v>
      </c>
      <c r="H15" s="145"/>
      <c r="I15" s="146"/>
      <c r="K15" s="144" t="s">
        <v>23</v>
      </c>
      <c r="L15" s="145"/>
      <c r="M15" s="146"/>
    </row>
    <row r="16" spans="3:15" ht="24.75" customHeight="1">
      <c r="C16" s="30"/>
      <c r="D16" s="31" t="s">
        <v>24</v>
      </c>
      <c r="E16" s="32"/>
      <c r="G16" s="147"/>
      <c r="H16" s="148"/>
      <c r="I16" s="149"/>
      <c r="K16" s="150"/>
      <c r="L16" s="151"/>
      <c r="M16" s="152"/>
      <c r="O16" s="24"/>
    </row>
    <row r="17" spans="3:15" ht="25.5" customHeight="1">
      <c r="C17" s="98" t="s">
        <v>25</v>
      </c>
      <c r="D17" s="99" t="s">
        <v>26</v>
      </c>
      <c r="E17" s="37" t="s">
        <v>50</v>
      </c>
      <c r="G17" s="135" t="s">
        <v>27</v>
      </c>
      <c r="H17" s="58"/>
      <c r="I17" s="137" t="s">
        <v>28</v>
      </c>
      <c r="K17" s="135" t="s">
        <v>27</v>
      </c>
      <c r="L17" s="17"/>
      <c r="M17" s="139" t="s">
        <v>29</v>
      </c>
      <c r="O17" s="36"/>
    </row>
    <row r="18" spans="3:15" ht="15" customHeight="1">
      <c r="C18" s="98" t="s">
        <v>30</v>
      </c>
      <c r="D18" s="99" t="s">
        <v>30</v>
      </c>
      <c r="E18" s="37"/>
      <c r="G18" s="136"/>
      <c r="H18" s="35"/>
      <c r="I18" s="138"/>
      <c r="K18" s="136"/>
      <c r="L18" s="17"/>
      <c r="M18" s="140"/>
      <c r="O18" s="36"/>
    </row>
    <row r="19" spans="3:15" ht="31.5" customHeight="1">
      <c r="C19" s="33"/>
      <c r="D19" s="34"/>
      <c r="E19" s="37"/>
      <c r="G19" s="136"/>
      <c r="H19" s="35"/>
      <c r="I19" s="138"/>
      <c r="K19" s="136"/>
      <c r="L19" s="17"/>
      <c r="M19" s="140"/>
      <c r="O19" s="36"/>
    </row>
    <row r="20" spans="3:15" ht="12.75">
      <c r="C20" s="38">
        <v>1</v>
      </c>
      <c r="D20" s="17">
        <v>2000</v>
      </c>
      <c r="E20" s="39">
        <v>0.0317</v>
      </c>
      <c r="G20" s="96" t="s">
        <v>119</v>
      </c>
      <c r="H20" s="17"/>
      <c r="I20" s="120">
        <v>216.1</v>
      </c>
      <c r="K20" s="96" t="s">
        <v>119</v>
      </c>
      <c r="L20" s="17"/>
      <c r="M20" s="123">
        <v>207.4</v>
      </c>
      <c r="O20" s="36"/>
    </row>
    <row r="21" spans="3:15" ht="12.75">
      <c r="C21" s="38">
        <f aca="true" t="shared" si="0" ref="C21:C32">D20+1</f>
        <v>2001</v>
      </c>
      <c r="D21" s="17">
        <v>4000</v>
      </c>
      <c r="E21" s="39">
        <v>0.0593</v>
      </c>
      <c r="G21" s="96" t="s">
        <v>107</v>
      </c>
      <c r="H21" s="17"/>
      <c r="I21" s="120">
        <v>213.1</v>
      </c>
      <c r="K21" s="96" t="s">
        <v>107</v>
      </c>
      <c r="L21" s="17"/>
      <c r="M21" s="123">
        <v>204.4</v>
      </c>
      <c r="O21" s="36"/>
    </row>
    <row r="22" spans="3:15" ht="12.75">
      <c r="C22" s="38">
        <f t="shared" si="0"/>
        <v>4001</v>
      </c>
      <c r="D22" s="17">
        <v>6000</v>
      </c>
      <c r="E22" s="39">
        <v>0.0721</v>
      </c>
      <c r="G22" s="96" t="s">
        <v>108</v>
      </c>
      <c r="H22" s="17"/>
      <c r="I22" s="120">
        <v>210.4</v>
      </c>
      <c r="K22" s="96" t="s">
        <v>108</v>
      </c>
      <c r="L22" s="17"/>
      <c r="M22" s="123">
        <v>201.7</v>
      </c>
      <c r="O22" s="36"/>
    </row>
    <row r="23" spans="3:15" ht="12.75">
      <c r="C23" s="38">
        <f t="shared" si="0"/>
        <v>6001</v>
      </c>
      <c r="D23" s="17">
        <v>8000</v>
      </c>
      <c r="E23" s="39">
        <v>0.0806</v>
      </c>
      <c r="G23" s="96" t="s">
        <v>109</v>
      </c>
      <c r="H23" s="17"/>
      <c r="I23" s="121">
        <v>207.9</v>
      </c>
      <c r="K23" s="96" t="s">
        <v>109</v>
      </c>
      <c r="L23" s="17"/>
      <c r="M23" s="123">
        <v>199.1</v>
      </c>
      <c r="O23" s="36"/>
    </row>
    <row r="24" spans="3:15" ht="12.75">
      <c r="C24" s="38">
        <f t="shared" si="0"/>
        <v>8001</v>
      </c>
      <c r="D24" s="17">
        <v>10000</v>
      </c>
      <c r="E24" s="39">
        <v>0.0868</v>
      </c>
      <c r="G24" s="96" t="s">
        <v>110</v>
      </c>
      <c r="H24" s="17"/>
      <c r="I24" s="120">
        <v>205.6</v>
      </c>
      <c r="K24" s="96" t="s">
        <v>110</v>
      </c>
      <c r="L24" s="17"/>
      <c r="M24" s="123">
        <v>196.8</v>
      </c>
      <c r="O24" s="36"/>
    </row>
    <row r="25" spans="3:15" ht="12.75">
      <c r="C25" s="38">
        <f t="shared" si="0"/>
        <v>10001</v>
      </c>
      <c r="D25" s="17">
        <v>12000</v>
      </c>
      <c r="E25" s="39">
        <v>0.0919</v>
      </c>
      <c r="G25" s="96" t="s">
        <v>111</v>
      </c>
      <c r="H25" s="17"/>
      <c r="I25" s="120">
        <v>203.4</v>
      </c>
      <c r="K25" s="96" t="s">
        <v>111</v>
      </c>
      <c r="L25" s="17"/>
      <c r="M25" s="123">
        <v>194.7</v>
      </c>
      <c r="O25" s="36"/>
    </row>
    <row r="26" spans="3:15" ht="12.75">
      <c r="C26" s="38">
        <f t="shared" si="0"/>
        <v>12001</v>
      </c>
      <c r="D26" s="17">
        <v>14000</v>
      </c>
      <c r="E26" s="39">
        <v>0.096</v>
      </c>
      <c r="G26" s="96" t="s">
        <v>112</v>
      </c>
      <c r="H26" s="17"/>
      <c r="I26" s="120">
        <v>201.3</v>
      </c>
      <c r="K26" s="96" t="s">
        <v>112</v>
      </c>
      <c r="L26" s="17"/>
      <c r="M26" s="123">
        <v>192.6</v>
      </c>
      <c r="O26" s="36"/>
    </row>
    <row r="27" spans="3:15" ht="12.75">
      <c r="C27" s="38">
        <f t="shared" si="0"/>
        <v>14001</v>
      </c>
      <c r="D27" s="17">
        <v>16000</v>
      </c>
      <c r="E27" s="39">
        <v>0.0997</v>
      </c>
      <c r="G27" s="96" t="s">
        <v>113</v>
      </c>
      <c r="H27" s="17"/>
      <c r="I27" s="120">
        <v>199.5</v>
      </c>
      <c r="K27" s="96" t="s">
        <v>113</v>
      </c>
      <c r="L27" s="17"/>
      <c r="M27" s="123">
        <v>190.8</v>
      </c>
      <c r="O27" s="36"/>
    </row>
    <row r="28" spans="3:15" ht="12.75">
      <c r="C28" s="38">
        <f t="shared" si="0"/>
        <v>16001</v>
      </c>
      <c r="D28" s="17">
        <v>18000</v>
      </c>
      <c r="E28" s="39">
        <v>0.1029</v>
      </c>
      <c r="G28" s="96" t="s">
        <v>114</v>
      </c>
      <c r="H28" s="17"/>
      <c r="I28" s="120">
        <v>197.9</v>
      </c>
      <c r="K28" s="96" t="s">
        <v>114</v>
      </c>
      <c r="L28" s="17"/>
      <c r="M28" s="124">
        <v>189.2</v>
      </c>
      <c r="O28" s="36"/>
    </row>
    <row r="29" spans="3:15" ht="12.75" customHeight="1">
      <c r="C29" s="38">
        <f t="shared" si="0"/>
        <v>18001</v>
      </c>
      <c r="D29" s="17">
        <v>20000</v>
      </c>
      <c r="E29" s="39">
        <v>0.1057</v>
      </c>
      <c r="G29" s="96" t="s">
        <v>115</v>
      </c>
      <c r="H29" s="17"/>
      <c r="I29" s="120">
        <v>196.4</v>
      </c>
      <c r="K29" s="96" t="s">
        <v>115</v>
      </c>
      <c r="L29" s="17"/>
      <c r="M29" s="123">
        <v>187.7</v>
      </c>
      <c r="O29" s="36"/>
    </row>
    <row r="30" spans="3:15" ht="12.75">
      <c r="C30" s="38">
        <f t="shared" si="0"/>
        <v>20001</v>
      </c>
      <c r="D30" s="17">
        <v>22000</v>
      </c>
      <c r="E30" s="39">
        <v>0.1082</v>
      </c>
      <c r="G30" s="96" t="s">
        <v>116</v>
      </c>
      <c r="H30" s="17"/>
      <c r="I30" s="121">
        <v>195.1</v>
      </c>
      <c r="K30" s="96" t="s">
        <v>116</v>
      </c>
      <c r="L30" s="17"/>
      <c r="M30" s="123">
        <v>186.4</v>
      </c>
      <c r="O30" s="36"/>
    </row>
    <row r="31" spans="3:15" ht="12.75">
      <c r="C31" s="38">
        <f t="shared" si="0"/>
        <v>22001</v>
      </c>
      <c r="D31" s="17">
        <v>24000</v>
      </c>
      <c r="E31" s="39">
        <v>0.1103</v>
      </c>
      <c r="G31" s="96" t="s">
        <v>117</v>
      </c>
      <c r="H31" s="17"/>
      <c r="I31" s="120">
        <v>194</v>
      </c>
      <c r="K31" s="96" t="s">
        <v>117</v>
      </c>
      <c r="L31" s="17"/>
      <c r="M31" s="124">
        <v>185.3</v>
      </c>
      <c r="O31" s="36"/>
    </row>
    <row r="32" spans="3:15" ht="12.75">
      <c r="C32" s="38">
        <f t="shared" si="0"/>
        <v>24001</v>
      </c>
      <c r="D32" s="17">
        <v>10000000</v>
      </c>
      <c r="E32" s="39">
        <v>0.1118</v>
      </c>
      <c r="G32" s="96" t="s">
        <v>118</v>
      </c>
      <c r="H32" s="17"/>
      <c r="I32" s="120">
        <v>193</v>
      </c>
      <c r="K32" s="96" t="s">
        <v>118</v>
      </c>
      <c r="L32" s="17"/>
      <c r="M32" s="124">
        <v>184.3</v>
      </c>
      <c r="O32" s="36"/>
    </row>
    <row r="33" spans="3:15" ht="12.75">
      <c r="C33" s="40"/>
      <c r="D33" s="41"/>
      <c r="E33" s="42"/>
      <c r="G33" s="97" t="s">
        <v>120</v>
      </c>
      <c r="H33" s="41"/>
      <c r="I33" s="122">
        <v>192.3</v>
      </c>
      <c r="K33" s="97" t="s">
        <v>120</v>
      </c>
      <c r="L33" s="41"/>
      <c r="M33" s="125">
        <v>183.6</v>
      </c>
      <c r="O33" s="36"/>
    </row>
    <row r="34" ht="12.75">
      <c r="O34" s="36"/>
    </row>
    <row r="37" ht="12.75">
      <c r="E37" s="4"/>
    </row>
    <row r="38" ht="12.75">
      <c r="E38" s="4"/>
    </row>
    <row r="39" ht="12.75">
      <c r="E39" s="4"/>
    </row>
    <row r="40" ht="12.75">
      <c r="E40" s="4"/>
    </row>
  </sheetData>
  <sheetProtection/>
  <mergeCells count="8">
    <mergeCell ref="G17:G19"/>
    <mergeCell ref="I17:I19"/>
    <mergeCell ref="K17:K19"/>
    <mergeCell ref="M17:M19"/>
    <mergeCell ref="B5:M7"/>
    <mergeCell ref="B9:M12"/>
    <mergeCell ref="G15:I16"/>
    <mergeCell ref="K15:M16"/>
  </mergeCells>
  <hyperlinks>
    <hyperlink ref="B1" location="Summary!A1" display="Home Page Link"/>
  </hyperlinks>
  <printOptions/>
  <pageMargins left="0.64" right="0.45" top="0.57" bottom="0.6" header="0.37"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AV28"/>
  <sheetViews>
    <sheetView showGridLines="0" zoomScalePageLayoutView="0" workbookViewId="0" topLeftCell="AZ100">
      <selection activeCell="AZ100" sqref="AZ100"/>
    </sheetView>
  </sheetViews>
  <sheetFormatPr defaultColWidth="9.140625" defaultRowHeight="12.75"/>
  <cols>
    <col min="1" max="1" width="3.421875" style="0" hidden="1" customWidth="1"/>
    <col min="2" max="2" width="16.7109375" style="0" hidden="1" customWidth="1"/>
    <col min="3" max="3" width="23.7109375" style="0" hidden="1" customWidth="1"/>
    <col min="4" max="4" width="7.7109375" style="0" hidden="1" customWidth="1"/>
    <col min="5" max="5" width="2.00390625" style="0" hidden="1" customWidth="1"/>
    <col min="6" max="19" width="14.28125" style="0" hidden="1" customWidth="1"/>
    <col min="20" max="51" width="0" style="0" hidden="1" customWidth="1"/>
  </cols>
  <sheetData>
    <row r="1" spans="2:3" ht="12.75" hidden="1">
      <c r="B1" s="52" t="s">
        <v>47</v>
      </c>
      <c r="C1" s="23" t="s">
        <v>51</v>
      </c>
    </row>
    <row r="2" ht="12.75" hidden="1"/>
    <row r="3" spans="2:11" ht="9.75" customHeight="1" hidden="1">
      <c r="B3" s="50"/>
      <c r="C3" s="50"/>
      <c r="D3" s="43"/>
      <c r="E3" s="43"/>
      <c r="F3" s="44"/>
      <c r="G3" s="44"/>
      <c r="H3" s="44"/>
      <c r="I3" s="44"/>
      <c r="J3" s="44"/>
      <c r="K3" s="44"/>
    </row>
    <row r="4" spans="2:48" ht="51" hidden="1">
      <c r="B4" s="49" t="s">
        <v>31</v>
      </c>
      <c r="C4" s="49"/>
      <c r="F4" s="71" t="str">
        <f>Summary!B20</f>
        <v>Goserelin - Zoladex LA Safe System 10.8mg</v>
      </c>
      <c r="G4" s="71" t="str">
        <f>Summary!B21</f>
        <v>Leuprorelin Acetate - Prostap 3 - 11.25mg</v>
      </c>
      <c r="H4" s="71" t="str">
        <f>Summary!B22</f>
        <v>Triptorelin - Decapeptyl SR 11.25mg</v>
      </c>
      <c r="I4" s="71">
        <f>Summary!B23</f>
        <v>0</v>
      </c>
      <c r="J4" s="71">
        <f>Summary!B24</f>
        <v>0</v>
      </c>
      <c r="K4" s="71">
        <f>Summary!$B25</f>
        <v>0</v>
      </c>
      <c r="L4" s="71" t="str">
        <f>Summary!$B26</f>
        <v>Mirena (change VAT to 5%)</v>
      </c>
      <c r="M4" s="71" t="str">
        <f>Summary!$B27</f>
        <v>Depo-provera  (change VAT to 5%)</v>
      </c>
      <c r="N4" s="71">
        <f>Summary!$B28</f>
        <v>0</v>
      </c>
      <c r="O4" s="71">
        <f>Summary!$B29</f>
        <v>0</v>
      </c>
      <c r="P4" s="71">
        <f>Summary!$B30</f>
        <v>0</v>
      </c>
      <c r="Q4" s="71">
        <f>Summary!$B31</f>
        <v>0</v>
      </c>
      <c r="R4" s="71">
        <f>Summary!$B32</f>
        <v>0</v>
      </c>
      <c r="S4" s="71">
        <f>Summary!$B33</f>
        <v>0</v>
      </c>
      <c r="T4" s="71">
        <f>Summary!$B34</f>
        <v>0</v>
      </c>
      <c r="U4" s="71">
        <f>Summary!$B35</f>
        <v>0</v>
      </c>
      <c r="V4" s="71">
        <f>Summary!$B36</f>
        <v>0</v>
      </c>
      <c r="W4" s="71">
        <f>Summary!$B37</f>
        <v>0</v>
      </c>
      <c r="X4" s="71">
        <f>Summary!$B38</f>
        <v>0</v>
      </c>
      <c r="Y4" s="71">
        <f>Summary!$B39</f>
        <v>0</v>
      </c>
      <c r="Z4" s="71">
        <f>Summary!$B40</f>
        <v>0</v>
      </c>
      <c r="AA4" s="71">
        <f>Summary!$B41</f>
        <v>0</v>
      </c>
      <c r="AB4" s="71">
        <f>Summary!$B42</f>
        <v>0</v>
      </c>
      <c r="AC4" s="71">
        <f>Summary!$B43</f>
        <v>0</v>
      </c>
      <c r="AD4" s="71">
        <f>Summary!$B44</f>
        <v>0</v>
      </c>
      <c r="AE4" s="71">
        <f>Summary!$B45</f>
        <v>0</v>
      </c>
      <c r="AF4" s="71">
        <f>Summary!$B46</f>
        <v>0</v>
      </c>
      <c r="AG4" s="71">
        <f>Summary!$B47</f>
        <v>0</v>
      </c>
      <c r="AH4" s="71">
        <f>Summary!$B48</f>
        <v>0</v>
      </c>
      <c r="AI4" s="71">
        <f>Summary!$B49</f>
        <v>0</v>
      </c>
      <c r="AJ4" s="71">
        <f>Summary!$B50</f>
        <v>0</v>
      </c>
      <c r="AK4" s="71">
        <f>Summary!$B51</f>
        <v>0</v>
      </c>
      <c r="AL4" s="71">
        <f>Summary!$B52</f>
        <v>0</v>
      </c>
      <c r="AM4" s="71">
        <f>Summary!$B53</f>
        <v>0</v>
      </c>
      <c r="AN4" s="71">
        <f>Summary!$B54</f>
        <v>0</v>
      </c>
      <c r="AO4" s="71">
        <f>Summary!$B55</f>
        <v>0</v>
      </c>
      <c r="AP4" s="71">
        <f>Summary!$B56</f>
        <v>0</v>
      </c>
      <c r="AQ4" s="71">
        <f>Summary!$B57</f>
        <v>0</v>
      </c>
      <c r="AR4" s="71">
        <f>Summary!$B58</f>
        <v>0</v>
      </c>
      <c r="AS4" s="71">
        <f>Summary!$B59</f>
        <v>0</v>
      </c>
      <c r="AT4" s="71">
        <f>Summary!$B60</f>
        <v>0</v>
      </c>
      <c r="AU4" s="71">
        <f>Summary!$B61</f>
        <v>0</v>
      </c>
      <c r="AV4" s="71">
        <f>Summary!$B62</f>
        <v>0</v>
      </c>
    </row>
    <row r="5" spans="2:48" ht="8.25" customHeight="1" hidden="1">
      <c r="B5" s="3"/>
      <c r="C5" s="3"/>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row>
    <row r="6" spans="2:48" ht="12.75" hidden="1">
      <c r="B6" s="10" t="s">
        <v>32</v>
      </c>
      <c r="C6" s="10"/>
      <c r="E6" s="66"/>
      <c r="F6" s="47">
        <f>Summary!D20</f>
        <v>235</v>
      </c>
      <c r="G6" s="47">
        <f>Summary!D21</f>
        <v>225.72</v>
      </c>
      <c r="H6" s="47">
        <f>Summary!D22</f>
        <v>207</v>
      </c>
      <c r="I6" s="47">
        <f>Summary!D23</f>
        <v>0</v>
      </c>
      <c r="J6" s="47">
        <f>Summary!D24</f>
        <v>0</v>
      </c>
      <c r="K6" s="47">
        <f>Summary!$D25</f>
        <v>0</v>
      </c>
      <c r="L6" s="47">
        <f>Summary!$D26</f>
        <v>88</v>
      </c>
      <c r="M6" s="47">
        <f>Summary!$D27</f>
        <v>6.01</v>
      </c>
      <c r="N6" s="47">
        <f>Summary!$D28</f>
        <v>0</v>
      </c>
      <c r="O6" s="47">
        <f>Summary!$D29</f>
        <v>0</v>
      </c>
      <c r="P6" s="47">
        <f>Summary!$D30</f>
        <v>0</v>
      </c>
      <c r="Q6" s="47">
        <f>Summary!$D31</f>
        <v>0</v>
      </c>
      <c r="R6" s="47">
        <f>Summary!$D32</f>
        <v>0</v>
      </c>
      <c r="S6" s="47">
        <f>Summary!$D33</f>
        <v>0</v>
      </c>
      <c r="T6" s="47">
        <f>Summary!$D34</f>
        <v>0</v>
      </c>
      <c r="U6" s="47">
        <f>Summary!$D35</f>
        <v>0</v>
      </c>
      <c r="V6" s="47">
        <f>Summary!$D36</f>
        <v>0</v>
      </c>
      <c r="W6" s="47">
        <f>Summary!$D37</f>
        <v>0</v>
      </c>
      <c r="X6" s="47">
        <f>Summary!$D38</f>
        <v>0</v>
      </c>
      <c r="Y6" s="47">
        <f>Summary!$D39</f>
        <v>0</v>
      </c>
      <c r="Z6" s="47">
        <f>Summary!$D40</f>
        <v>0</v>
      </c>
      <c r="AA6" s="47">
        <f>Summary!$D41</f>
        <v>0</v>
      </c>
      <c r="AB6" s="47">
        <f>Summary!$D42</f>
        <v>0</v>
      </c>
      <c r="AC6" s="47">
        <f>Summary!$D43</f>
        <v>0</v>
      </c>
      <c r="AD6" s="47">
        <f>Summary!$D44</f>
        <v>0</v>
      </c>
      <c r="AE6" s="47">
        <f>Summary!$D45</f>
        <v>0</v>
      </c>
      <c r="AF6" s="47">
        <f>Summary!$D46</f>
        <v>0</v>
      </c>
      <c r="AG6" s="47">
        <f>Summary!$D47</f>
        <v>0</v>
      </c>
      <c r="AH6" s="47">
        <f>Summary!$D48</f>
        <v>0</v>
      </c>
      <c r="AI6" s="47">
        <f>Summary!$D49</f>
        <v>0</v>
      </c>
      <c r="AJ6" s="47">
        <f>Summary!$D50</f>
        <v>0</v>
      </c>
      <c r="AK6" s="47">
        <f>Summary!$D51</f>
        <v>0</v>
      </c>
      <c r="AL6" s="47">
        <f>Summary!$D52</f>
        <v>0</v>
      </c>
      <c r="AM6" s="47">
        <f>Summary!$D53</f>
        <v>0</v>
      </c>
      <c r="AN6" s="47">
        <f>Summary!$D54</f>
        <v>0</v>
      </c>
      <c r="AO6" s="47">
        <f>Summary!$D55</f>
        <v>0</v>
      </c>
      <c r="AP6" s="47">
        <f>Summary!$D56</f>
        <v>0</v>
      </c>
      <c r="AQ6" s="47">
        <f>Summary!$D57</f>
        <v>0</v>
      </c>
      <c r="AR6" s="47">
        <f>Summary!$D58</f>
        <v>0</v>
      </c>
      <c r="AS6" s="47">
        <f>Summary!$D59</f>
        <v>0</v>
      </c>
      <c r="AT6" s="47">
        <f>Summary!$D60</f>
        <v>0</v>
      </c>
      <c r="AU6" s="47">
        <f>Summary!$D61</f>
        <v>0</v>
      </c>
      <c r="AV6" s="47">
        <f>Summary!$D62</f>
        <v>0</v>
      </c>
    </row>
    <row r="7" spans="2:48" ht="12.75" hidden="1">
      <c r="B7" s="3" t="s">
        <v>33</v>
      </c>
      <c r="C7" s="3"/>
      <c r="D7">
        <f>Summary!G11</f>
        <v>0.0317</v>
      </c>
      <c r="E7" s="66"/>
      <c r="F7" s="46">
        <f aca="true" t="shared" si="0" ref="F7:K7">-$D7*F6</f>
        <v>-7.4495</v>
      </c>
      <c r="G7" s="46">
        <f t="shared" si="0"/>
        <v>-7.155323999999999</v>
      </c>
      <c r="H7" s="46">
        <f t="shared" si="0"/>
        <v>-6.5619</v>
      </c>
      <c r="I7" s="46">
        <f t="shared" si="0"/>
        <v>0</v>
      </c>
      <c r="J7" s="46">
        <f t="shared" si="0"/>
        <v>0</v>
      </c>
      <c r="K7" s="46">
        <f t="shared" si="0"/>
        <v>0</v>
      </c>
      <c r="L7" s="46">
        <f aca="true" t="shared" si="1" ref="L7:R7">-$D7*L6</f>
        <v>-2.7896</v>
      </c>
      <c r="M7" s="46">
        <f t="shared" si="1"/>
        <v>-0.190517</v>
      </c>
      <c r="N7" s="46">
        <f t="shared" si="1"/>
        <v>0</v>
      </c>
      <c r="O7" s="46">
        <f t="shared" si="1"/>
        <v>0</v>
      </c>
      <c r="P7" s="46">
        <f t="shared" si="1"/>
        <v>0</v>
      </c>
      <c r="Q7" s="46">
        <f t="shared" si="1"/>
        <v>0</v>
      </c>
      <c r="R7" s="46">
        <f t="shared" si="1"/>
        <v>0</v>
      </c>
      <c r="S7" s="46">
        <f aca="true" t="shared" si="2" ref="S7:AV7">-$D$7*S6</f>
        <v>0</v>
      </c>
      <c r="T7" s="46">
        <f t="shared" si="2"/>
        <v>0</v>
      </c>
      <c r="U7" s="46">
        <f t="shared" si="2"/>
        <v>0</v>
      </c>
      <c r="V7" s="46">
        <f t="shared" si="2"/>
        <v>0</v>
      </c>
      <c r="W7" s="46">
        <f t="shared" si="2"/>
        <v>0</v>
      </c>
      <c r="X7" s="46">
        <f t="shared" si="2"/>
        <v>0</v>
      </c>
      <c r="Y7" s="46">
        <f t="shared" si="2"/>
        <v>0</v>
      </c>
      <c r="Z7" s="46">
        <f t="shared" si="2"/>
        <v>0</v>
      </c>
      <c r="AA7" s="46">
        <f t="shared" si="2"/>
        <v>0</v>
      </c>
      <c r="AB7" s="46">
        <f t="shared" si="2"/>
        <v>0</v>
      </c>
      <c r="AC7" s="46">
        <f t="shared" si="2"/>
        <v>0</v>
      </c>
      <c r="AD7" s="46">
        <f t="shared" si="2"/>
        <v>0</v>
      </c>
      <c r="AE7" s="46">
        <f t="shared" si="2"/>
        <v>0</v>
      </c>
      <c r="AF7" s="46">
        <f t="shared" si="2"/>
        <v>0</v>
      </c>
      <c r="AG7" s="46">
        <f t="shared" si="2"/>
        <v>0</v>
      </c>
      <c r="AH7" s="46">
        <f t="shared" si="2"/>
        <v>0</v>
      </c>
      <c r="AI7" s="46">
        <f t="shared" si="2"/>
        <v>0</v>
      </c>
      <c r="AJ7" s="46">
        <f t="shared" si="2"/>
        <v>0</v>
      </c>
      <c r="AK7" s="46">
        <f t="shared" si="2"/>
        <v>0</v>
      </c>
      <c r="AL7" s="46">
        <f t="shared" si="2"/>
        <v>0</v>
      </c>
      <c r="AM7" s="46">
        <f t="shared" si="2"/>
        <v>0</v>
      </c>
      <c r="AN7" s="46">
        <f t="shared" si="2"/>
        <v>0</v>
      </c>
      <c r="AO7" s="46">
        <f t="shared" si="2"/>
        <v>0</v>
      </c>
      <c r="AP7" s="46">
        <f t="shared" si="2"/>
        <v>0</v>
      </c>
      <c r="AQ7" s="46">
        <f t="shared" si="2"/>
        <v>0</v>
      </c>
      <c r="AR7" s="46">
        <f t="shared" si="2"/>
        <v>0</v>
      </c>
      <c r="AS7" s="46">
        <f t="shared" si="2"/>
        <v>0</v>
      </c>
      <c r="AT7" s="46">
        <f t="shared" si="2"/>
        <v>0</v>
      </c>
      <c r="AU7" s="46">
        <f t="shared" si="2"/>
        <v>0</v>
      </c>
      <c r="AV7" s="46">
        <f t="shared" si="2"/>
        <v>0</v>
      </c>
    </row>
    <row r="8" spans="2:48" ht="12.75" hidden="1">
      <c r="B8" s="3"/>
      <c r="C8" s="3"/>
      <c r="E8" s="66"/>
      <c r="F8" s="57">
        <f aca="true" t="shared" si="3" ref="F8:K8">SUM(F6:F7)</f>
        <v>227.5505</v>
      </c>
      <c r="G8" s="57">
        <f t="shared" si="3"/>
        <v>218.564676</v>
      </c>
      <c r="H8" s="57">
        <f t="shared" si="3"/>
        <v>200.4381</v>
      </c>
      <c r="I8" s="57">
        <f t="shared" si="3"/>
        <v>0</v>
      </c>
      <c r="J8" s="57">
        <f t="shared" si="3"/>
        <v>0</v>
      </c>
      <c r="K8" s="57">
        <f t="shared" si="3"/>
        <v>0</v>
      </c>
      <c r="L8" s="57">
        <f aca="true" t="shared" si="4" ref="L8:S8">SUM(L6:L7)</f>
        <v>85.21039999999999</v>
      </c>
      <c r="M8" s="57">
        <f t="shared" si="4"/>
        <v>5.819483</v>
      </c>
      <c r="N8" s="57">
        <f t="shared" si="4"/>
        <v>0</v>
      </c>
      <c r="O8" s="57">
        <f t="shared" si="4"/>
        <v>0</v>
      </c>
      <c r="P8" s="57">
        <f t="shared" si="4"/>
        <v>0</v>
      </c>
      <c r="Q8" s="57">
        <f t="shared" si="4"/>
        <v>0</v>
      </c>
      <c r="R8" s="57">
        <f t="shared" si="4"/>
        <v>0</v>
      </c>
      <c r="S8" s="57">
        <f t="shared" si="4"/>
        <v>0</v>
      </c>
      <c r="T8" s="57">
        <f aca="true" t="shared" si="5" ref="T8:AV8">SUM(T6:T7)</f>
        <v>0</v>
      </c>
      <c r="U8" s="57">
        <f t="shared" si="5"/>
        <v>0</v>
      </c>
      <c r="V8" s="57">
        <f t="shared" si="5"/>
        <v>0</v>
      </c>
      <c r="W8" s="57">
        <f t="shared" si="5"/>
        <v>0</v>
      </c>
      <c r="X8" s="57">
        <f t="shared" si="5"/>
        <v>0</v>
      </c>
      <c r="Y8" s="57">
        <f t="shared" si="5"/>
        <v>0</v>
      </c>
      <c r="Z8" s="57">
        <f t="shared" si="5"/>
        <v>0</v>
      </c>
      <c r="AA8" s="57">
        <f t="shared" si="5"/>
        <v>0</v>
      </c>
      <c r="AB8" s="57">
        <f t="shared" si="5"/>
        <v>0</v>
      </c>
      <c r="AC8" s="57">
        <f t="shared" si="5"/>
        <v>0</v>
      </c>
      <c r="AD8" s="57">
        <f t="shared" si="5"/>
        <v>0</v>
      </c>
      <c r="AE8" s="57">
        <f t="shared" si="5"/>
        <v>0</v>
      </c>
      <c r="AF8" s="57">
        <f t="shared" si="5"/>
        <v>0</v>
      </c>
      <c r="AG8" s="57">
        <f t="shared" si="5"/>
        <v>0</v>
      </c>
      <c r="AH8" s="57">
        <f t="shared" si="5"/>
        <v>0</v>
      </c>
      <c r="AI8" s="57">
        <f t="shared" si="5"/>
        <v>0</v>
      </c>
      <c r="AJ8" s="57">
        <f t="shared" si="5"/>
        <v>0</v>
      </c>
      <c r="AK8" s="57">
        <f t="shared" si="5"/>
        <v>0</v>
      </c>
      <c r="AL8" s="57">
        <f t="shared" si="5"/>
        <v>0</v>
      </c>
      <c r="AM8" s="57">
        <f t="shared" si="5"/>
        <v>0</v>
      </c>
      <c r="AN8" s="57">
        <f t="shared" si="5"/>
        <v>0</v>
      </c>
      <c r="AO8" s="57">
        <f t="shared" si="5"/>
        <v>0</v>
      </c>
      <c r="AP8" s="57">
        <f t="shared" si="5"/>
        <v>0</v>
      </c>
      <c r="AQ8" s="57">
        <f t="shared" si="5"/>
        <v>0</v>
      </c>
      <c r="AR8" s="57">
        <f t="shared" si="5"/>
        <v>0</v>
      </c>
      <c r="AS8" s="57">
        <f t="shared" si="5"/>
        <v>0</v>
      </c>
      <c r="AT8" s="57">
        <f t="shared" si="5"/>
        <v>0</v>
      </c>
      <c r="AU8" s="57">
        <f t="shared" si="5"/>
        <v>0</v>
      </c>
      <c r="AV8" s="57">
        <f t="shared" si="5"/>
        <v>0</v>
      </c>
    </row>
    <row r="9" spans="2:48" ht="8.25" customHeight="1" hidden="1">
      <c r="B9" s="3"/>
      <c r="C9" s="3"/>
      <c r="E9" s="66"/>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row>
    <row r="10" spans="2:48" ht="12.75" hidden="1">
      <c r="B10" s="3" t="s">
        <v>34</v>
      </c>
      <c r="C10" s="3"/>
      <c r="D10">
        <f>Summary!G12</f>
        <v>0.2</v>
      </c>
      <c r="E10" s="66"/>
      <c r="F10" s="46">
        <f aca="true" t="shared" si="6" ref="F10:K10">$D10*(F8)</f>
        <v>45.5101</v>
      </c>
      <c r="G10" s="46">
        <f t="shared" si="6"/>
        <v>43.712935200000004</v>
      </c>
      <c r="H10" s="46">
        <f t="shared" si="6"/>
        <v>40.08762</v>
      </c>
      <c r="I10" s="46">
        <f t="shared" si="6"/>
        <v>0</v>
      </c>
      <c r="J10" s="46">
        <f t="shared" si="6"/>
        <v>0</v>
      </c>
      <c r="K10" s="46">
        <f t="shared" si="6"/>
        <v>0</v>
      </c>
      <c r="L10" s="46">
        <f aca="true" t="shared" si="7" ref="L10:R10">$D10*(L8)</f>
        <v>17.04208</v>
      </c>
      <c r="M10" s="46">
        <f t="shared" si="7"/>
        <v>1.1638966</v>
      </c>
      <c r="N10" s="46">
        <f t="shared" si="7"/>
        <v>0</v>
      </c>
      <c r="O10" s="46">
        <f t="shared" si="7"/>
        <v>0</v>
      </c>
      <c r="P10" s="46">
        <f t="shared" si="7"/>
        <v>0</v>
      </c>
      <c r="Q10" s="46">
        <f t="shared" si="7"/>
        <v>0</v>
      </c>
      <c r="R10" s="46">
        <f t="shared" si="7"/>
        <v>0</v>
      </c>
      <c r="S10" s="46">
        <f aca="true" t="shared" si="8" ref="S10:AV10">$D$10*(S8)</f>
        <v>0</v>
      </c>
      <c r="T10" s="46">
        <f t="shared" si="8"/>
        <v>0</v>
      </c>
      <c r="U10" s="46">
        <f t="shared" si="8"/>
        <v>0</v>
      </c>
      <c r="V10" s="46">
        <f t="shared" si="8"/>
        <v>0</v>
      </c>
      <c r="W10" s="46">
        <f t="shared" si="8"/>
        <v>0</v>
      </c>
      <c r="X10" s="46">
        <f t="shared" si="8"/>
        <v>0</v>
      </c>
      <c r="Y10" s="46">
        <f t="shared" si="8"/>
        <v>0</v>
      </c>
      <c r="Z10" s="46">
        <f t="shared" si="8"/>
        <v>0</v>
      </c>
      <c r="AA10" s="46">
        <f t="shared" si="8"/>
        <v>0</v>
      </c>
      <c r="AB10" s="46">
        <f t="shared" si="8"/>
        <v>0</v>
      </c>
      <c r="AC10" s="46">
        <f t="shared" si="8"/>
        <v>0</v>
      </c>
      <c r="AD10" s="46">
        <f t="shared" si="8"/>
        <v>0</v>
      </c>
      <c r="AE10" s="46">
        <f t="shared" si="8"/>
        <v>0</v>
      </c>
      <c r="AF10" s="46">
        <f t="shared" si="8"/>
        <v>0</v>
      </c>
      <c r="AG10" s="46">
        <f t="shared" si="8"/>
        <v>0</v>
      </c>
      <c r="AH10" s="46">
        <f t="shared" si="8"/>
        <v>0</v>
      </c>
      <c r="AI10" s="46">
        <f t="shared" si="8"/>
        <v>0</v>
      </c>
      <c r="AJ10" s="46">
        <f t="shared" si="8"/>
        <v>0</v>
      </c>
      <c r="AK10" s="46">
        <f t="shared" si="8"/>
        <v>0</v>
      </c>
      <c r="AL10" s="46">
        <f t="shared" si="8"/>
        <v>0</v>
      </c>
      <c r="AM10" s="46">
        <f t="shared" si="8"/>
        <v>0</v>
      </c>
      <c r="AN10" s="46">
        <f t="shared" si="8"/>
        <v>0</v>
      </c>
      <c r="AO10" s="46">
        <f t="shared" si="8"/>
        <v>0</v>
      </c>
      <c r="AP10" s="46">
        <f t="shared" si="8"/>
        <v>0</v>
      </c>
      <c r="AQ10" s="46">
        <f t="shared" si="8"/>
        <v>0</v>
      </c>
      <c r="AR10" s="46">
        <f t="shared" si="8"/>
        <v>0</v>
      </c>
      <c r="AS10" s="46">
        <f t="shared" si="8"/>
        <v>0</v>
      </c>
      <c r="AT10" s="46">
        <f t="shared" si="8"/>
        <v>0</v>
      </c>
      <c r="AU10" s="46">
        <f t="shared" si="8"/>
        <v>0</v>
      </c>
      <c r="AV10" s="46">
        <f t="shared" si="8"/>
        <v>0</v>
      </c>
    </row>
    <row r="11" spans="2:48" ht="12.75" hidden="1">
      <c r="B11" s="3"/>
      <c r="C11" s="3"/>
      <c r="E11" s="66"/>
      <c r="F11" s="60">
        <f aca="true" t="shared" si="9" ref="F11:K11">SUM(F8:F10)</f>
        <v>273.0606</v>
      </c>
      <c r="G11" s="60">
        <f t="shared" si="9"/>
        <v>262.2776112</v>
      </c>
      <c r="H11" s="60">
        <f t="shared" si="9"/>
        <v>240.52571999999998</v>
      </c>
      <c r="I11" s="60">
        <f t="shared" si="9"/>
        <v>0</v>
      </c>
      <c r="J11" s="60">
        <f t="shared" si="9"/>
        <v>0</v>
      </c>
      <c r="K11" s="60">
        <f t="shared" si="9"/>
        <v>0</v>
      </c>
      <c r="L11" s="60">
        <f aca="true" t="shared" si="10" ref="L11:S11">SUM(L8:L10)</f>
        <v>102.25247999999999</v>
      </c>
      <c r="M11" s="60">
        <f t="shared" si="10"/>
        <v>6.9833796</v>
      </c>
      <c r="N11" s="60">
        <f t="shared" si="10"/>
        <v>0</v>
      </c>
      <c r="O11" s="60">
        <f t="shared" si="10"/>
        <v>0</v>
      </c>
      <c r="P11" s="60">
        <f t="shared" si="10"/>
        <v>0</v>
      </c>
      <c r="Q11" s="60">
        <f t="shared" si="10"/>
        <v>0</v>
      </c>
      <c r="R11" s="60">
        <f t="shared" si="10"/>
        <v>0</v>
      </c>
      <c r="S11" s="60">
        <f t="shared" si="10"/>
        <v>0</v>
      </c>
      <c r="T11" s="60">
        <f aca="true" t="shared" si="11" ref="T11:AV11">SUM(T8:T10)</f>
        <v>0</v>
      </c>
      <c r="U11" s="60">
        <f t="shared" si="11"/>
        <v>0</v>
      </c>
      <c r="V11" s="60">
        <f t="shared" si="11"/>
        <v>0</v>
      </c>
      <c r="W11" s="60">
        <f t="shared" si="11"/>
        <v>0</v>
      </c>
      <c r="X11" s="60">
        <f t="shared" si="11"/>
        <v>0</v>
      </c>
      <c r="Y11" s="60">
        <f t="shared" si="11"/>
        <v>0</v>
      </c>
      <c r="Z11" s="60">
        <f t="shared" si="11"/>
        <v>0</v>
      </c>
      <c r="AA11" s="60">
        <f t="shared" si="11"/>
        <v>0</v>
      </c>
      <c r="AB11" s="60">
        <f t="shared" si="11"/>
        <v>0</v>
      </c>
      <c r="AC11" s="60">
        <f t="shared" si="11"/>
        <v>0</v>
      </c>
      <c r="AD11" s="60">
        <f t="shared" si="11"/>
        <v>0</v>
      </c>
      <c r="AE11" s="60">
        <f t="shared" si="11"/>
        <v>0</v>
      </c>
      <c r="AF11" s="60">
        <f t="shared" si="11"/>
        <v>0</v>
      </c>
      <c r="AG11" s="60">
        <f t="shared" si="11"/>
        <v>0</v>
      </c>
      <c r="AH11" s="60">
        <f t="shared" si="11"/>
        <v>0</v>
      </c>
      <c r="AI11" s="60">
        <f t="shared" si="11"/>
        <v>0</v>
      </c>
      <c r="AJ11" s="60">
        <f t="shared" si="11"/>
        <v>0</v>
      </c>
      <c r="AK11" s="60">
        <f t="shared" si="11"/>
        <v>0</v>
      </c>
      <c r="AL11" s="60">
        <f t="shared" si="11"/>
        <v>0</v>
      </c>
      <c r="AM11" s="60">
        <f t="shared" si="11"/>
        <v>0</v>
      </c>
      <c r="AN11" s="60">
        <f t="shared" si="11"/>
        <v>0</v>
      </c>
      <c r="AO11" s="60">
        <f t="shared" si="11"/>
        <v>0</v>
      </c>
      <c r="AP11" s="60">
        <f t="shared" si="11"/>
        <v>0</v>
      </c>
      <c r="AQ11" s="60">
        <f t="shared" si="11"/>
        <v>0</v>
      </c>
      <c r="AR11" s="60">
        <f t="shared" si="11"/>
        <v>0</v>
      </c>
      <c r="AS11" s="60">
        <f t="shared" si="11"/>
        <v>0</v>
      </c>
      <c r="AT11" s="60">
        <f t="shared" si="11"/>
        <v>0</v>
      </c>
      <c r="AU11" s="60">
        <f t="shared" si="11"/>
        <v>0</v>
      </c>
      <c r="AV11" s="60">
        <f t="shared" si="11"/>
        <v>0</v>
      </c>
    </row>
    <row r="12" spans="2:48" ht="7.5" customHeight="1" hidden="1">
      <c r="B12" s="3"/>
      <c r="C12" s="3"/>
      <c r="E12" s="66"/>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2:48" ht="12.75" hidden="1">
      <c r="B13" s="3" t="s">
        <v>35</v>
      </c>
      <c r="C13" s="3"/>
      <c r="D13">
        <f>Summary!G13</f>
        <v>2.161</v>
      </c>
      <c r="E13" s="66"/>
      <c r="F13" s="45">
        <f>IF(F11=0,0,$D13)</f>
        <v>2.161</v>
      </c>
      <c r="G13" s="45">
        <f aca="true" t="shared" si="12" ref="G13:R13">IF(G11=0,0,$D13)</f>
        <v>2.161</v>
      </c>
      <c r="H13" s="45">
        <f t="shared" si="12"/>
        <v>2.161</v>
      </c>
      <c r="I13" s="45">
        <f t="shared" si="12"/>
        <v>0</v>
      </c>
      <c r="J13" s="45">
        <f t="shared" si="12"/>
        <v>0</v>
      </c>
      <c r="K13" s="45">
        <f t="shared" si="12"/>
        <v>0</v>
      </c>
      <c r="L13" s="45">
        <f t="shared" si="12"/>
        <v>2.161</v>
      </c>
      <c r="M13" s="45">
        <f t="shared" si="12"/>
        <v>2.161</v>
      </c>
      <c r="N13" s="45">
        <f t="shared" si="12"/>
        <v>0</v>
      </c>
      <c r="O13" s="45">
        <f t="shared" si="12"/>
        <v>0</v>
      </c>
      <c r="P13" s="45">
        <f t="shared" si="12"/>
        <v>0</v>
      </c>
      <c r="Q13" s="45">
        <f t="shared" si="12"/>
        <v>0</v>
      </c>
      <c r="R13" s="45">
        <f t="shared" si="12"/>
        <v>0</v>
      </c>
      <c r="S13" s="45">
        <f aca="true" t="shared" si="13" ref="S13:AV13">IF(S11=0,0,$D$13)</f>
        <v>0</v>
      </c>
      <c r="T13" s="45">
        <f t="shared" si="13"/>
        <v>0</v>
      </c>
      <c r="U13" s="45">
        <f t="shared" si="13"/>
        <v>0</v>
      </c>
      <c r="V13" s="45">
        <f t="shared" si="13"/>
        <v>0</v>
      </c>
      <c r="W13" s="45">
        <f t="shared" si="13"/>
        <v>0</v>
      </c>
      <c r="X13" s="45">
        <f t="shared" si="13"/>
        <v>0</v>
      </c>
      <c r="Y13" s="45">
        <f t="shared" si="13"/>
        <v>0</v>
      </c>
      <c r="Z13" s="45">
        <f t="shared" si="13"/>
        <v>0</v>
      </c>
      <c r="AA13" s="45">
        <f t="shared" si="13"/>
        <v>0</v>
      </c>
      <c r="AB13" s="45">
        <f t="shared" si="13"/>
        <v>0</v>
      </c>
      <c r="AC13" s="45">
        <f t="shared" si="13"/>
        <v>0</v>
      </c>
      <c r="AD13" s="45">
        <f t="shared" si="13"/>
        <v>0</v>
      </c>
      <c r="AE13" s="45">
        <f t="shared" si="13"/>
        <v>0</v>
      </c>
      <c r="AF13" s="45">
        <f t="shared" si="13"/>
        <v>0</v>
      </c>
      <c r="AG13" s="45">
        <f t="shared" si="13"/>
        <v>0</v>
      </c>
      <c r="AH13" s="45">
        <f t="shared" si="13"/>
        <v>0</v>
      </c>
      <c r="AI13" s="45">
        <f t="shared" si="13"/>
        <v>0</v>
      </c>
      <c r="AJ13" s="45">
        <f t="shared" si="13"/>
        <v>0</v>
      </c>
      <c r="AK13" s="45">
        <f t="shared" si="13"/>
        <v>0</v>
      </c>
      <c r="AL13" s="45">
        <f t="shared" si="13"/>
        <v>0</v>
      </c>
      <c r="AM13" s="45">
        <f t="shared" si="13"/>
        <v>0</v>
      </c>
      <c r="AN13" s="45">
        <f t="shared" si="13"/>
        <v>0</v>
      </c>
      <c r="AO13" s="45">
        <f t="shared" si="13"/>
        <v>0</v>
      </c>
      <c r="AP13" s="45">
        <f t="shared" si="13"/>
        <v>0</v>
      </c>
      <c r="AQ13" s="45">
        <f t="shared" si="13"/>
        <v>0</v>
      </c>
      <c r="AR13" s="45">
        <f t="shared" si="13"/>
        <v>0</v>
      </c>
      <c r="AS13" s="45">
        <f t="shared" si="13"/>
        <v>0</v>
      </c>
      <c r="AT13" s="45">
        <f t="shared" si="13"/>
        <v>0</v>
      </c>
      <c r="AU13" s="45">
        <f t="shared" si="13"/>
        <v>0</v>
      </c>
      <c r="AV13" s="45">
        <f t="shared" si="13"/>
        <v>0</v>
      </c>
    </row>
    <row r="14" spans="2:48" ht="12.75" hidden="1">
      <c r="B14" s="10" t="s">
        <v>36</v>
      </c>
      <c r="C14" s="10"/>
      <c r="E14" s="66"/>
      <c r="F14" s="70">
        <f aca="true" t="shared" si="14" ref="F14:K14">F11+F13</f>
        <v>275.2216</v>
      </c>
      <c r="G14" s="70">
        <f t="shared" si="14"/>
        <v>264.4386112</v>
      </c>
      <c r="H14" s="70">
        <f t="shared" si="14"/>
        <v>242.68671999999998</v>
      </c>
      <c r="I14" s="70">
        <f t="shared" si="14"/>
        <v>0</v>
      </c>
      <c r="J14" s="70">
        <f t="shared" si="14"/>
        <v>0</v>
      </c>
      <c r="K14" s="70">
        <f t="shared" si="14"/>
        <v>0</v>
      </c>
      <c r="L14" s="70">
        <f aca="true" t="shared" si="15" ref="L14:S14">L11+L13</f>
        <v>104.41347999999999</v>
      </c>
      <c r="M14" s="70">
        <f t="shared" si="15"/>
        <v>9.1443796</v>
      </c>
      <c r="N14" s="70">
        <f t="shared" si="15"/>
        <v>0</v>
      </c>
      <c r="O14" s="70">
        <f t="shared" si="15"/>
        <v>0</v>
      </c>
      <c r="P14" s="70">
        <f t="shared" si="15"/>
        <v>0</v>
      </c>
      <c r="Q14" s="70">
        <f t="shared" si="15"/>
        <v>0</v>
      </c>
      <c r="R14" s="70">
        <f t="shared" si="15"/>
        <v>0</v>
      </c>
      <c r="S14" s="70">
        <f t="shared" si="15"/>
        <v>0</v>
      </c>
      <c r="T14" s="70">
        <f aca="true" t="shared" si="16" ref="T14:AV14">T11+T13</f>
        <v>0</v>
      </c>
      <c r="U14" s="70">
        <f t="shared" si="16"/>
        <v>0</v>
      </c>
      <c r="V14" s="70">
        <f t="shared" si="16"/>
        <v>0</v>
      </c>
      <c r="W14" s="70">
        <f t="shared" si="16"/>
        <v>0</v>
      </c>
      <c r="X14" s="70">
        <f t="shared" si="16"/>
        <v>0</v>
      </c>
      <c r="Y14" s="70">
        <f t="shared" si="16"/>
        <v>0</v>
      </c>
      <c r="Z14" s="70">
        <f t="shared" si="16"/>
        <v>0</v>
      </c>
      <c r="AA14" s="70">
        <f t="shared" si="16"/>
        <v>0</v>
      </c>
      <c r="AB14" s="70">
        <f t="shared" si="16"/>
        <v>0</v>
      </c>
      <c r="AC14" s="70">
        <f t="shared" si="16"/>
        <v>0</v>
      </c>
      <c r="AD14" s="70">
        <f t="shared" si="16"/>
        <v>0</v>
      </c>
      <c r="AE14" s="70">
        <f t="shared" si="16"/>
        <v>0</v>
      </c>
      <c r="AF14" s="70">
        <f t="shared" si="16"/>
        <v>0</v>
      </c>
      <c r="AG14" s="70">
        <f t="shared" si="16"/>
        <v>0</v>
      </c>
      <c r="AH14" s="70">
        <f t="shared" si="16"/>
        <v>0</v>
      </c>
      <c r="AI14" s="70">
        <f t="shared" si="16"/>
        <v>0</v>
      </c>
      <c r="AJ14" s="70">
        <f t="shared" si="16"/>
        <v>0</v>
      </c>
      <c r="AK14" s="70">
        <f t="shared" si="16"/>
        <v>0</v>
      </c>
      <c r="AL14" s="70">
        <f t="shared" si="16"/>
        <v>0</v>
      </c>
      <c r="AM14" s="70">
        <f t="shared" si="16"/>
        <v>0</v>
      </c>
      <c r="AN14" s="70">
        <f t="shared" si="16"/>
        <v>0</v>
      </c>
      <c r="AO14" s="70">
        <f t="shared" si="16"/>
        <v>0</v>
      </c>
      <c r="AP14" s="70">
        <f t="shared" si="16"/>
        <v>0</v>
      </c>
      <c r="AQ14" s="70">
        <f t="shared" si="16"/>
        <v>0</v>
      </c>
      <c r="AR14" s="70">
        <f t="shared" si="16"/>
        <v>0</v>
      </c>
      <c r="AS14" s="70">
        <f t="shared" si="16"/>
        <v>0</v>
      </c>
      <c r="AT14" s="70">
        <f t="shared" si="16"/>
        <v>0</v>
      </c>
      <c r="AU14" s="70">
        <f t="shared" si="16"/>
        <v>0</v>
      </c>
      <c r="AV14" s="70">
        <f t="shared" si="16"/>
        <v>0</v>
      </c>
    </row>
    <row r="15" spans="2:48" ht="27" customHeight="1" hidden="1">
      <c r="B15" s="3"/>
      <c r="C15" s="3"/>
      <c r="E15" s="66"/>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2:48" ht="12.75" hidden="1">
      <c r="B16" s="10" t="s">
        <v>37</v>
      </c>
      <c r="C16" s="10"/>
      <c r="E16" s="66"/>
      <c r="F16" s="47">
        <f>Summary!E20</f>
        <v>182</v>
      </c>
      <c r="G16" s="47">
        <f>Summary!E21</f>
        <v>176.06</v>
      </c>
      <c r="H16" s="47">
        <f>Summary!E22</f>
        <v>175.95</v>
      </c>
      <c r="I16" s="47">
        <f>Summary!E23</f>
        <v>0</v>
      </c>
      <c r="J16" s="47">
        <f>Summary!E24</f>
        <v>0</v>
      </c>
      <c r="K16" s="47">
        <f>Summary!$E25</f>
        <v>0</v>
      </c>
      <c r="L16" s="47">
        <f>Summary!$E26</f>
        <v>88</v>
      </c>
      <c r="M16" s="47">
        <f>Summary!$E27</f>
        <v>6.01</v>
      </c>
      <c r="N16" s="47">
        <f>Summary!$E28</f>
        <v>0</v>
      </c>
      <c r="O16" s="47">
        <f>Summary!$E29</f>
        <v>0</v>
      </c>
      <c r="P16" s="47">
        <f>Summary!$E30</f>
        <v>0</v>
      </c>
      <c r="Q16" s="47">
        <f>Summary!$E31</f>
        <v>0</v>
      </c>
      <c r="R16" s="47">
        <f>Summary!$E32</f>
        <v>0</v>
      </c>
      <c r="S16" s="47">
        <f>Summary!$E33</f>
        <v>0</v>
      </c>
      <c r="T16" s="47">
        <f>Summary!$E34</f>
        <v>0</v>
      </c>
      <c r="U16" s="47">
        <f>Summary!$E35</f>
        <v>0</v>
      </c>
      <c r="V16" s="47">
        <f>Summary!$E36</f>
        <v>0</v>
      </c>
      <c r="W16" s="47">
        <f>Summary!$E37</f>
        <v>0</v>
      </c>
      <c r="X16" s="47">
        <f>Summary!$E38</f>
        <v>0</v>
      </c>
      <c r="Y16" s="47">
        <f>Summary!$E39</f>
        <v>0</v>
      </c>
      <c r="Z16" s="47">
        <f>Summary!$E40</f>
        <v>0</v>
      </c>
      <c r="AA16" s="47">
        <f>Summary!$E41</f>
        <v>0</v>
      </c>
      <c r="AB16" s="47">
        <f>Summary!$E42</f>
        <v>0</v>
      </c>
      <c r="AC16" s="47">
        <f>Summary!$E43</f>
        <v>0</v>
      </c>
      <c r="AD16" s="47">
        <f>Summary!$E44</f>
        <v>0</v>
      </c>
      <c r="AE16" s="47">
        <f>Summary!$E45</f>
        <v>0</v>
      </c>
      <c r="AF16" s="47">
        <f>Summary!$E46</f>
        <v>0</v>
      </c>
      <c r="AG16" s="47">
        <f>Summary!$E47</f>
        <v>0</v>
      </c>
      <c r="AH16" s="47">
        <f>Summary!$E48</f>
        <v>0</v>
      </c>
      <c r="AI16" s="47">
        <f>Summary!$E49</f>
        <v>0</v>
      </c>
      <c r="AJ16" s="47">
        <f>Summary!$E50</f>
        <v>0</v>
      </c>
      <c r="AK16" s="47">
        <f>Summary!$E51</f>
        <v>0</v>
      </c>
      <c r="AL16" s="47">
        <f>Summary!$E52</f>
        <v>0</v>
      </c>
      <c r="AM16" s="47">
        <f>Summary!$E53</f>
        <v>0</v>
      </c>
      <c r="AN16" s="47">
        <f>Summary!$E54</f>
        <v>0</v>
      </c>
      <c r="AO16" s="47">
        <f>Summary!$E55</f>
        <v>0</v>
      </c>
      <c r="AP16" s="47">
        <f>Summary!$E56</f>
        <v>0</v>
      </c>
      <c r="AQ16" s="47">
        <f>Summary!$E57</f>
        <v>0</v>
      </c>
      <c r="AR16" s="47">
        <f>Summary!$E58</f>
        <v>0</v>
      </c>
      <c r="AS16" s="47">
        <f>Summary!$E59</f>
        <v>0</v>
      </c>
      <c r="AT16" s="47">
        <f>Summary!$E60</f>
        <v>0</v>
      </c>
      <c r="AU16" s="47">
        <f>Summary!$E61</f>
        <v>0</v>
      </c>
      <c r="AV16" s="47">
        <f>Summary!$E62</f>
        <v>0</v>
      </c>
    </row>
    <row r="17" spans="2:48" ht="12.75" hidden="1">
      <c r="B17" s="3" t="s">
        <v>38</v>
      </c>
      <c r="C17" s="3"/>
      <c r="E17" s="66"/>
      <c r="F17" s="45">
        <f aca="true" t="shared" si="17" ref="F17:AE17">F16*$D$10</f>
        <v>36.4</v>
      </c>
      <c r="G17" s="45">
        <f t="shared" si="17"/>
        <v>35.212</v>
      </c>
      <c r="H17" s="45">
        <f t="shared" si="17"/>
        <v>35.19</v>
      </c>
      <c r="I17" s="45">
        <f t="shared" si="17"/>
        <v>0</v>
      </c>
      <c r="J17" s="45">
        <f t="shared" si="17"/>
        <v>0</v>
      </c>
      <c r="K17" s="45">
        <f t="shared" si="17"/>
        <v>0</v>
      </c>
      <c r="L17" s="45">
        <f t="shared" si="17"/>
        <v>17.6</v>
      </c>
      <c r="M17" s="45">
        <f t="shared" si="17"/>
        <v>1.202</v>
      </c>
      <c r="N17" s="45">
        <f t="shared" si="17"/>
        <v>0</v>
      </c>
      <c r="O17" s="45">
        <f t="shared" si="17"/>
        <v>0</v>
      </c>
      <c r="P17" s="45">
        <f t="shared" si="17"/>
        <v>0</v>
      </c>
      <c r="Q17" s="45">
        <f t="shared" si="17"/>
        <v>0</v>
      </c>
      <c r="R17" s="45">
        <f t="shared" si="17"/>
        <v>0</v>
      </c>
      <c r="S17" s="45">
        <f t="shared" si="17"/>
        <v>0</v>
      </c>
      <c r="T17" s="45">
        <f t="shared" si="17"/>
        <v>0</v>
      </c>
      <c r="U17" s="45">
        <f t="shared" si="17"/>
        <v>0</v>
      </c>
      <c r="V17" s="45">
        <f t="shared" si="17"/>
        <v>0</v>
      </c>
      <c r="W17" s="45">
        <f t="shared" si="17"/>
        <v>0</v>
      </c>
      <c r="X17" s="45">
        <f t="shared" si="17"/>
        <v>0</v>
      </c>
      <c r="Y17" s="45">
        <f t="shared" si="17"/>
        <v>0</v>
      </c>
      <c r="Z17" s="45">
        <f t="shared" si="17"/>
        <v>0</v>
      </c>
      <c r="AA17" s="45">
        <f t="shared" si="17"/>
        <v>0</v>
      </c>
      <c r="AB17" s="45">
        <f t="shared" si="17"/>
        <v>0</v>
      </c>
      <c r="AC17" s="45">
        <f t="shared" si="17"/>
        <v>0</v>
      </c>
      <c r="AD17" s="45">
        <f t="shared" si="17"/>
        <v>0</v>
      </c>
      <c r="AE17" s="45">
        <f t="shared" si="17"/>
        <v>0</v>
      </c>
      <c r="AF17" s="45">
        <f aca="true" t="shared" si="18" ref="AF17:AV17">AF16*$D$10</f>
        <v>0</v>
      </c>
      <c r="AG17" s="45">
        <f t="shared" si="18"/>
        <v>0</v>
      </c>
      <c r="AH17" s="45">
        <f t="shared" si="18"/>
        <v>0</v>
      </c>
      <c r="AI17" s="45">
        <f t="shared" si="18"/>
        <v>0</v>
      </c>
      <c r="AJ17" s="45">
        <f t="shared" si="18"/>
        <v>0</v>
      </c>
      <c r="AK17" s="45">
        <f t="shared" si="18"/>
        <v>0</v>
      </c>
      <c r="AL17" s="45">
        <f t="shared" si="18"/>
        <v>0</v>
      </c>
      <c r="AM17" s="45">
        <f t="shared" si="18"/>
        <v>0</v>
      </c>
      <c r="AN17" s="45">
        <f t="shared" si="18"/>
        <v>0</v>
      </c>
      <c r="AO17" s="45">
        <f t="shared" si="18"/>
        <v>0</v>
      </c>
      <c r="AP17" s="45">
        <f t="shared" si="18"/>
        <v>0</v>
      </c>
      <c r="AQ17" s="45">
        <f t="shared" si="18"/>
        <v>0</v>
      </c>
      <c r="AR17" s="45">
        <f t="shared" si="18"/>
        <v>0</v>
      </c>
      <c r="AS17" s="45">
        <f t="shared" si="18"/>
        <v>0</v>
      </c>
      <c r="AT17" s="45">
        <f t="shared" si="18"/>
        <v>0</v>
      </c>
      <c r="AU17" s="45">
        <f t="shared" si="18"/>
        <v>0</v>
      </c>
      <c r="AV17" s="45">
        <f t="shared" si="18"/>
        <v>0</v>
      </c>
    </row>
    <row r="18" spans="2:48" ht="12.75" hidden="1">
      <c r="B18" s="10" t="s">
        <v>39</v>
      </c>
      <c r="C18" s="10"/>
      <c r="E18" s="66"/>
      <c r="F18" s="69">
        <f aca="true" t="shared" si="19" ref="F18:K18">F16+F17</f>
        <v>218.4</v>
      </c>
      <c r="G18" s="69">
        <f t="shared" si="19"/>
        <v>211.272</v>
      </c>
      <c r="H18" s="69">
        <f t="shared" si="19"/>
        <v>211.14</v>
      </c>
      <c r="I18" s="69">
        <f t="shared" si="19"/>
        <v>0</v>
      </c>
      <c r="J18" s="69">
        <f t="shared" si="19"/>
        <v>0</v>
      </c>
      <c r="K18" s="69">
        <f t="shared" si="19"/>
        <v>0</v>
      </c>
      <c r="L18" s="69">
        <f aca="true" t="shared" si="20" ref="L18:S18">L16+L17</f>
        <v>105.6</v>
      </c>
      <c r="M18" s="69">
        <f t="shared" si="20"/>
        <v>7.212</v>
      </c>
      <c r="N18" s="69">
        <f t="shared" si="20"/>
        <v>0</v>
      </c>
      <c r="O18" s="69">
        <f t="shared" si="20"/>
        <v>0</v>
      </c>
      <c r="P18" s="69">
        <f t="shared" si="20"/>
        <v>0</v>
      </c>
      <c r="Q18" s="69">
        <f t="shared" si="20"/>
        <v>0</v>
      </c>
      <c r="R18" s="69">
        <f t="shared" si="20"/>
        <v>0</v>
      </c>
      <c r="S18" s="69">
        <f t="shared" si="20"/>
        <v>0</v>
      </c>
      <c r="T18" s="69">
        <f aca="true" t="shared" si="21" ref="T18:AV18">T16+T17</f>
        <v>0</v>
      </c>
      <c r="U18" s="69">
        <f t="shared" si="21"/>
        <v>0</v>
      </c>
      <c r="V18" s="69">
        <f t="shared" si="21"/>
        <v>0</v>
      </c>
      <c r="W18" s="69">
        <f t="shared" si="21"/>
        <v>0</v>
      </c>
      <c r="X18" s="69">
        <f t="shared" si="21"/>
        <v>0</v>
      </c>
      <c r="Y18" s="69">
        <f t="shared" si="21"/>
        <v>0</v>
      </c>
      <c r="Z18" s="69">
        <f t="shared" si="21"/>
        <v>0</v>
      </c>
      <c r="AA18" s="69">
        <f t="shared" si="21"/>
        <v>0</v>
      </c>
      <c r="AB18" s="69">
        <f t="shared" si="21"/>
        <v>0</v>
      </c>
      <c r="AC18" s="69">
        <f t="shared" si="21"/>
        <v>0</v>
      </c>
      <c r="AD18" s="69">
        <f t="shared" si="21"/>
        <v>0</v>
      </c>
      <c r="AE18" s="69">
        <f t="shared" si="21"/>
        <v>0</v>
      </c>
      <c r="AF18" s="69">
        <f t="shared" si="21"/>
        <v>0</v>
      </c>
      <c r="AG18" s="69">
        <f t="shared" si="21"/>
        <v>0</v>
      </c>
      <c r="AH18" s="69">
        <f t="shared" si="21"/>
        <v>0</v>
      </c>
      <c r="AI18" s="69">
        <f t="shared" si="21"/>
        <v>0</v>
      </c>
      <c r="AJ18" s="69">
        <f t="shared" si="21"/>
        <v>0</v>
      </c>
      <c r="AK18" s="69">
        <f t="shared" si="21"/>
        <v>0</v>
      </c>
      <c r="AL18" s="69">
        <f t="shared" si="21"/>
        <v>0</v>
      </c>
      <c r="AM18" s="69">
        <f t="shared" si="21"/>
        <v>0</v>
      </c>
      <c r="AN18" s="69">
        <f t="shared" si="21"/>
        <v>0</v>
      </c>
      <c r="AO18" s="69">
        <f t="shared" si="21"/>
        <v>0</v>
      </c>
      <c r="AP18" s="69">
        <f t="shared" si="21"/>
        <v>0</v>
      </c>
      <c r="AQ18" s="69">
        <f t="shared" si="21"/>
        <v>0</v>
      </c>
      <c r="AR18" s="69">
        <f t="shared" si="21"/>
        <v>0</v>
      </c>
      <c r="AS18" s="69">
        <f t="shared" si="21"/>
        <v>0</v>
      </c>
      <c r="AT18" s="69">
        <f t="shared" si="21"/>
        <v>0</v>
      </c>
      <c r="AU18" s="69">
        <f t="shared" si="21"/>
        <v>0</v>
      </c>
      <c r="AV18" s="69">
        <f t="shared" si="21"/>
        <v>0</v>
      </c>
    </row>
    <row r="19" spans="2:48" ht="12.75" hidden="1">
      <c r="B19" s="2" t="s">
        <v>40</v>
      </c>
      <c r="C19" s="2"/>
      <c r="E19" s="66"/>
      <c r="F19" s="61">
        <f aca="true" t="shared" si="22" ref="F19:K19">IF(F6&gt;0,F20/F6," ")</f>
        <v>0.225531914893617</v>
      </c>
      <c r="G19" s="61">
        <f t="shared" si="22"/>
        <v>0.22000708842814104</v>
      </c>
      <c r="H19" s="61">
        <f t="shared" si="22"/>
        <v>0.15000000000000005</v>
      </c>
      <c r="I19" s="61" t="str">
        <f t="shared" si="22"/>
        <v> </v>
      </c>
      <c r="J19" s="61" t="str">
        <f t="shared" si="22"/>
        <v> </v>
      </c>
      <c r="K19" s="61" t="str">
        <f t="shared" si="22"/>
        <v> </v>
      </c>
      <c r="L19" s="61">
        <f aca="true" t="shared" si="23" ref="L19:S19">IF(L6&gt;0,L20/L6," ")</f>
        <v>0</v>
      </c>
      <c r="M19" s="61">
        <f t="shared" si="23"/>
        <v>0</v>
      </c>
      <c r="N19" s="61" t="str">
        <f t="shared" si="23"/>
        <v> </v>
      </c>
      <c r="O19" s="61" t="str">
        <f t="shared" si="23"/>
        <v> </v>
      </c>
      <c r="P19" s="61" t="str">
        <f t="shared" si="23"/>
        <v> </v>
      </c>
      <c r="Q19" s="61" t="str">
        <f t="shared" si="23"/>
        <v> </v>
      </c>
      <c r="R19" s="61" t="str">
        <f t="shared" si="23"/>
        <v> </v>
      </c>
      <c r="S19" s="61" t="str">
        <f t="shared" si="23"/>
        <v> </v>
      </c>
      <c r="T19" s="61" t="str">
        <f aca="true" t="shared" si="24" ref="T19:AV19">IF(T6&gt;0,T20/T6," ")</f>
        <v> </v>
      </c>
      <c r="U19" s="61" t="str">
        <f t="shared" si="24"/>
        <v> </v>
      </c>
      <c r="V19" s="61" t="str">
        <f t="shared" si="24"/>
        <v> </v>
      </c>
      <c r="W19" s="61" t="str">
        <f t="shared" si="24"/>
        <v> </v>
      </c>
      <c r="X19" s="61" t="str">
        <f t="shared" si="24"/>
        <v> </v>
      </c>
      <c r="Y19" s="61" t="str">
        <f t="shared" si="24"/>
        <v> </v>
      </c>
      <c r="Z19" s="61" t="str">
        <f t="shared" si="24"/>
        <v> </v>
      </c>
      <c r="AA19" s="61" t="str">
        <f t="shared" si="24"/>
        <v> </v>
      </c>
      <c r="AB19" s="61" t="str">
        <f t="shared" si="24"/>
        <v> </v>
      </c>
      <c r="AC19" s="61" t="str">
        <f t="shared" si="24"/>
        <v> </v>
      </c>
      <c r="AD19" s="61" t="str">
        <f t="shared" si="24"/>
        <v> </v>
      </c>
      <c r="AE19" s="61" t="str">
        <f t="shared" si="24"/>
        <v> </v>
      </c>
      <c r="AF19" s="61" t="str">
        <f t="shared" si="24"/>
        <v> </v>
      </c>
      <c r="AG19" s="61" t="str">
        <f t="shared" si="24"/>
        <v> </v>
      </c>
      <c r="AH19" s="61" t="str">
        <f t="shared" si="24"/>
        <v> </v>
      </c>
      <c r="AI19" s="61" t="str">
        <f t="shared" si="24"/>
        <v> </v>
      </c>
      <c r="AJ19" s="61" t="str">
        <f t="shared" si="24"/>
        <v> </v>
      </c>
      <c r="AK19" s="61" t="str">
        <f t="shared" si="24"/>
        <v> </v>
      </c>
      <c r="AL19" s="61" t="str">
        <f t="shared" si="24"/>
        <v> </v>
      </c>
      <c r="AM19" s="61" t="str">
        <f t="shared" si="24"/>
        <v> </v>
      </c>
      <c r="AN19" s="61" t="str">
        <f t="shared" si="24"/>
        <v> </v>
      </c>
      <c r="AO19" s="61" t="str">
        <f t="shared" si="24"/>
        <v> </v>
      </c>
      <c r="AP19" s="61" t="str">
        <f t="shared" si="24"/>
        <v> </v>
      </c>
      <c r="AQ19" s="61" t="str">
        <f t="shared" si="24"/>
        <v> </v>
      </c>
      <c r="AR19" s="61" t="str">
        <f t="shared" si="24"/>
        <v> </v>
      </c>
      <c r="AS19" s="61" t="str">
        <f t="shared" si="24"/>
        <v> </v>
      </c>
      <c r="AT19" s="61" t="str">
        <f t="shared" si="24"/>
        <v> </v>
      </c>
      <c r="AU19" s="61" t="str">
        <f t="shared" si="24"/>
        <v> </v>
      </c>
      <c r="AV19" s="61" t="str">
        <f t="shared" si="24"/>
        <v> </v>
      </c>
    </row>
    <row r="20" spans="2:48" ht="12.75" hidden="1">
      <c r="B20" s="2" t="s">
        <v>41</v>
      </c>
      <c r="C20" s="2"/>
      <c r="E20" s="66"/>
      <c r="F20" s="48">
        <f aca="true" t="shared" si="25" ref="F20:K20">F6-F16</f>
        <v>53</v>
      </c>
      <c r="G20" s="48">
        <f t="shared" si="25"/>
        <v>49.66</v>
      </c>
      <c r="H20" s="48">
        <f t="shared" si="25"/>
        <v>31.05000000000001</v>
      </c>
      <c r="I20" s="48">
        <f t="shared" si="25"/>
        <v>0</v>
      </c>
      <c r="J20" s="48">
        <f t="shared" si="25"/>
        <v>0</v>
      </c>
      <c r="K20" s="48">
        <f t="shared" si="25"/>
        <v>0</v>
      </c>
      <c r="L20" s="48">
        <f aca="true" t="shared" si="26" ref="L20:S20">L6-L16</f>
        <v>0</v>
      </c>
      <c r="M20" s="48">
        <f t="shared" si="26"/>
        <v>0</v>
      </c>
      <c r="N20" s="48">
        <f t="shared" si="26"/>
        <v>0</v>
      </c>
      <c r="O20" s="48">
        <f t="shared" si="26"/>
        <v>0</v>
      </c>
      <c r="P20" s="48">
        <f t="shared" si="26"/>
        <v>0</v>
      </c>
      <c r="Q20" s="48">
        <f t="shared" si="26"/>
        <v>0</v>
      </c>
      <c r="R20" s="48">
        <f t="shared" si="26"/>
        <v>0</v>
      </c>
      <c r="S20" s="48">
        <f t="shared" si="26"/>
        <v>0</v>
      </c>
      <c r="T20" s="48">
        <f aca="true" t="shared" si="27" ref="T20:AV20">T6-T16</f>
        <v>0</v>
      </c>
      <c r="U20" s="48">
        <f t="shared" si="27"/>
        <v>0</v>
      </c>
      <c r="V20" s="48">
        <f t="shared" si="27"/>
        <v>0</v>
      </c>
      <c r="W20" s="48">
        <f t="shared" si="27"/>
        <v>0</v>
      </c>
      <c r="X20" s="48">
        <f t="shared" si="27"/>
        <v>0</v>
      </c>
      <c r="Y20" s="48">
        <f t="shared" si="27"/>
        <v>0</v>
      </c>
      <c r="Z20" s="48">
        <f t="shared" si="27"/>
        <v>0</v>
      </c>
      <c r="AA20" s="48">
        <f t="shared" si="27"/>
        <v>0</v>
      </c>
      <c r="AB20" s="48">
        <f t="shared" si="27"/>
        <v>0</v>
      </c>
      <c r="AC20" s="48">
        <f t="shared" si="27"/>
        <v>0</v>
      </c>
      <c r="AD20" s="48">
        <f t="shared" si="27"/>
        <v>0</v>
      </c>
      <c r="AE20" s="48">
        <f t="shared" si="27"/>
        <v>0</v>
      </c>
      <c r="AF20" s="48">
        <f t="shared" si="27"/>
        <v>0</v>
      </c>
      <c r="AG20" s="48">
        <f t="shared" si="27"/>
        <v>0</v>
      </c>
      <c r="AH20" s="48">
        <f t="shared" si="27"/>
        <v>0</v>
      </c>
      <c r="AI20" s="48">
        <f t="shared" si="27"/>
        <v>0</v>
      </c>
      <c r="AJ20" s="48">
        <f t="shared" si="27"/>
        <v>0</v>
      </c>
      <c r="AK20" s="48">
        <f t="shared" si="27"/>
        <v>0</v>
      </c>
      <c r="AL20" s="48">
        <f t="shared" si="27"/>
        <v>0</v>
      </c>
      <c r="AM20" s="48">
        <f t="shared" si="27"/>
        <v>0</v>
      </c>
      <c r="AN20" s="48">
        <f t="shared" si="27"/>
        <v>0</v>
      </c>
      <c r="AO20" s="48">
        <f t="shared" si="27"/>
        <v>0</v>
      </c>
      <c r="AP20" s="48">
        <f t="shared" si="27"/>
        <v>0</v>
      </c>
      <c r="AQ20" s="48">
        <f t="shared" si="27"/>
        <v>0</v>
      </c>
      <c r="AR20" s="48">
        <f t="shared" si="27"/>
        <v>0</v>
      </c>
      <c r="AS20" s="48">
        <f t="shared" si="27"/>
        <v>0</v>
      </c>
      <c r="AT20" s="48">
        <f t="shared" si="27"/>
        <v>0</v>
      </c>
      <c r="AU20" s="48">
        <f t="shared" si="27"/>
        <v>0</v>
      </c>
      <c r="AV20" s="48">
        <f t="shared" si="27"/>
        <v>0</v>
      </c>
    </row>
    <row r="21" spans="2:48" ht="12.75" customHeight="1" hidden="1">
      <c r="B21" s="3"/>
      <c r="C21" s="3"/>
      <c r="E21" s="66"/>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2:48" ht="12.75" hidden="1">
      <c r="B22" s="10" t="s">
        <v>42</v>
      </c>
      <c r="C22" s="51" t="s">
        <v>45</v>
      </c>
      <c r="E22" s="66"/>
      <c r="F22" s="67">
        <f aca="true" t="shared" si="28" ref="F22:K22">F14-F18</f>
        <v>56.82160000000002</v>
      </c>
      <c r="G22" s="67">
        <f t="shared" si="28"/>
        <v>53.166611200000034</v>
      </c>
      <c r="H22" s="67">
        <f t="shared" si="28"/>
        <v>31.546719999999993</v>
      </c>
      <c r="I22" s="67">
        <f t="shared" si="28"/>
        <v>0</v>
      </c>
      <c r="J22" s="67">
        <f t="shared" si="28"/>
        <v>0</v>
      </c>
      <c r="K22" s="67">
        <f t="shared" si="28"/>
        <v>0</v>
      </c>
      <c r="L22" s="67">
        <f aca="true" t="shared" si="29" ref="L22:S22">L14-L18</f>
        <v>-1.1865200000000016</v>
      </c>
      <c r="M22" s="67">
        <f t="shared" si="29"/>
        <v>1.9323796000000009</v>
      </c>
      <c r="N22" s="67">
        <f t="shared" si="29"/>
        <v>0</v>
      </c>
      <c r="O22" s="67">
        <f t="shared" si="29"/>
        <v>0</v>
      </c>
      <c r="P22" s="67">
        <f t="shared" si="29"/>
        <v>0</v>
      </c>
      <c r="Q22" s="67">
        <f t="shared" si="29"/>
        <v>0</v>
      </c>
      <c r="R22" s="67">
        <f t="shared" si="29"/>
        <v>0</v>
      </c>
      <c r="S22" s="67">
        <f t="shared" si="29"/>
        <v>0</v>
      </c>
      <c r="T22" s="67">
        <f aca="true" t="shared" si="30" ref="T22:AV22">T14-T18</f>
        <v>0</v>
      </c>
      <c r="U22" s="67">
        <f t="shared" si="30"/>
        <v>0</v>
      </c>
      <c r="V22" s="67">
        <f t="shared" si="30"/>
        <v>0</v>
      </c>
      <c r="W22" s="67">
        <f t="shared" si="30"/>
        <v>0</v>
      </c>
      <c r="X22" s="67">
        <f t="shared" si="30"/>
        <v>0</v>
      </c>
      <c r="Y22" s="67">
        <f t="shared" si="30"/>
        <v>0</v>
      </c>
      <c r="Z22" s="67">
        <f t="shared" si="30"/>
        <v>0</v>
      </c>
      <c r="AA22" s="67">
        <f t="shared" si="30"/>
        <v>0</v>
      </c>
      <c r="AB22" s="67">
        <f t="shared" si="30"/>
        <v>0</v>
      </c>
      <c r="AC22" s="67">
        <f t="shared" si="30"/>
        <v>0</v>
      </c>
      <c r="AD22" s="67">
        <f t="shared" si="30"/>
        <v>0</v>
      </c>
      <c r="AE22" s="67">
        <f t="shared" si="30"/>
        <v>0</v>
      </c>
      <c r="AF22" s="67">
        <f t="shared" si="30"/>
        <v>0</v>
      </c>
      <c r="AG22" s="67">
        <f t="shared" si="30"/>
        <v>0</v>
      </c>
      <c r="AH22" s="67">
        <f t="shared" si="30"/>
        <v>0</v>
      </c>
      <c r="AI22" s="67">
        <f t="shared" si="30"/>
        <v>0</v>
      </c>
      <c r="AJ22" s="67">
        <f t="shared" si="30"/>
        <v>0</v>
      </c>
      <c r="AK22" s="67">
        <f t="shared" si="30"/>
        <v>0</v>
      </c>
      <c r="AL22" s="67">
        <f t="shared" si="30"/>
        <v>0</v>
      </c>
      <c r="AM22" s="67">
        <f t="shared" si="30"/>
        <v>0</v>
      </c>
      <c r="AN22" s="67">
        <f t="shared" si="30"/>
        <v>0</v>
      </c>
      <c r="AO22" s="67">
        <f t="shared" si="30"/>
        <v>0</v>
      </c>
      <c r="AP22" s="67">
        <f t="shared" si="30"/>
        <v>0</v>
      </c>
      <c r="AQ22" s="67">
        <f t="shared" si="30"/>
        <v>0</v>
      </c>
      <c r="AR22" s="67">
        <f t="shared" si="30"/>
        <v>0</v>
      </c>
      <c r="AS22" s="67">
        <f t="shared" si="30"/>
        <v>0</v>
      </c>
      <c r="AT22" s="67">
        <f t="shared" si="30"/>
        <v>0</v>
      </c>
      <c r="AU22" s="67">
        <f t="shared" si="30"/>
        <v>0</v>
      </c>
      <c r="AV22" s="67">
        <f t="shared" si="30"/>
        <v>0</v>
      </c>
    </row>
    <row r="23" spans="2:48" ht="12.75" hidden="1">
      <c r="B23" s="10"/>
      <c r="C23" s="51" t="s">
        <v>46</v>
      </c>
      <c r="E23" s="66"/>
      <c r="F23" s="68">
        <f aca="true" t="shared" si="31" ref="F23:K23">F22-F13</f>
        <v>54.66060000000002</v>
      </c>
      <c r="G23" s="68">
        <f t="shared" si="31"/>
        <v>51.00561120000003</v>
      </c>
      <c r="H23" s="68">
        <f t="shared" si="31"/>
        <v>29.385719999999992</v>
      </c>
      <c r="I23" s="68">
        <f t="shared" si="31"/>
        <v>0</v>
      </c>
      <c r="J23" s="68">
        <f t="shared" si="31"/>
        <v>0</v>
      </c>
      <c r="K23" s="68">
        <f t="shared" si="31"/>
        <v>0</v>
      </c>
      <c r="L23" s="68">
        <f aca="true" t="shared" si="32" ref="L23:S23">L22-L13</f>
        <v>-3.3475200000000016</v>
      </c>
      <c r="M23" s="68">
        <f t="shared" si="32"/>
        <v>-0.22862039999999917</v>
      </c>
      <c r="N23" s="68">
        <f t="shared" si="32"/>
        <v>0</v>
      </c>
      <c r="O23" s="68">
        <f t="shared" si="32"/>
        <v>0</v>
      </c>
      <c r="P23" s="68">
        <f t="shared" si="32"/>
        <v>0</v>
      </c>
      <c r="Q23" s="68">
        <f t="shared" si="32"/>
        <v>0</v>
      </c>
      <c r="R23" s="68">
        <f t="shared" si="32"/>
        <v>0</v>
      </c>
      <c r="S23" s="68">
        <f t="shared" si="32"/>
        <v>0</v>
      </c>
      <c r="T23" s="68">
        <f aca="true" t="shared" si="33" ref="T23:AV23">T22-T13</f>
        <v>0</v>
      </c>
      <c r="U23" s="68">
        <f t="shared" si="33"/>
        <v>0</v>
      </c>
      <c r="V23" s="68">
        <f t="shared" si="33"/>
        <v>0</v>
      </c>
      <c r="W23" s="68">
        <f t="shared" si="33"/>
        <v>0</v>
      </c>
      <c r="X23" s="68">
        <f t="shared" si="33"/>
        <v>0</v>
      </c>
      <c r="Y23" s="68">
        <f t="shared" si="33"/>
        <v>0</v>
      </c>
      <c r="Z23" s="68">
        <f t="shared" si="33"/>
        <v>0</v>
      </c>
      <c r="AA23" s="68">
        <f t="shared" si="33"/>
        <v>0</v>
      </c>
      <c r="AB23" s="68">
        <f t="shared" si="33"/>
        <v>0</v>
      </c>
      <c r="AC23" s="68">
        <f t="shared" si="33"/>
        <v>0</v>
      </c>
      <c r="AD23" s="68">
        <f t="shared" si="33"/>
        <v>0</v>
      </c>
      <c r="AE23" s="68">
        <f t="shared" si="33"/>
        <v>0</v>
      </c>
      <c r="AF23" s="68">
        <f t="shared" si="33"/>
        <v>0</v>
      </c>
      <c r="AG23" s="68">
        <f t="shared" si="33"/>
        <v>0</v>
      </c>
      <c r="AH23" s="68">
        <f t="shared" si="33"/>
        <v>0</v>
      </c>
      <c r="AI23" s="68">
        <f t="shared" si="33"/>
        <v>0</v>
      </c>
      <c r="AJ23" s="68">
        <f t="shared" si="33"/>
        <v>0</v>
      </c>
      <c r="AK23" s="68">
        <f t="shared" si="33"/>
        <v>0</v>
      </c>
      <c r="AL23" s="68">
        <f t="shared" si="33"/>
        <v>0</v>
      </c>
      <c r="AM23" s="68">
        <f t="shared" si="33"/>
        <v>0</v>
      </c>
      <c r="AN23" s="68">
        <f t="shared" si="33"/>
        <v>0</v>
      </c>
      <c r="AO23" s="68">
        <f t="shared" si="33"/>
        <v>0</v>
      </c>
      <c r="AP23" s="68">
        <f t="shared" si="33"/>
        <v>0</v>
      </c>
      <c r="AQ23" s="68">
        <f t="shared" si="33"/>
        <v>0</v>
      </c>
      <c r="AR23" s="68">
        <f t="shared" si="33"/>
        <v>0</v>
      </c>
      <c r="AS23" s="68">
        <f t="shared" si="33"/>
        <v>0</v>
      </c>
      <c r="AT23" s="68">
        <f t="shared" si="33"/>
        <v>0</v>
      </c>
      <c r="AU23" s="68">
        <f t="shared" si="33"/>
        <v>0</v>
      </c>
      <c r="AV23" s="68">
        <f t="shared" si="33"/>
        <v>0</v>
      </c>
    </row>
    <row r="24" spans="2:48" ht="24" customHeight="1" hidden="1">
      <c r="B24" s="10"/>
      <c r="C24" s="10"/>
      <c r="E24" s="66"/>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2:48" ht="12.75" hidden="1">
      <c r="B25" s="10" t="s">
        <v>43</v>
      </c>
      <c r="C25" s="10"/>
      <c r="E25" s="66"/>
      <c r="F25" s="62">
        <f>Summary!G20</f>
        <v>1</v>
      </c>
      <c r="G25" s="62">
        <f>Summary!G21</f>
        <v>1</v>
      </c>
      <c r="H25" s="62">
        <f>Summary!G22</f>
        <v>1</v>
      </c>
      <c r="I25" s="62">
        <f>Summary!G23</f>
        <v>0</v>
      </c>
      <c r="J25" s="62">
        <f>Summary!G24</f>
        <v>0</v>
      </c>
      <c r="K25" s="62">
        <f>Summary!$G25</f>
        <v>0</v>
      </c>
      <c r="L25" s="62">
        <f>Summary!$G26</f>
        <v>1</v>
      </c>
      <c r="M25" s="62">
        <f>Summary!$G27</f>
        <v>1</v>
      </c>
      <c r="N25" s="62">
        <f>Summary!$G28</f>
        <v>0</v>
      </c>
      <c r="O25" s="62">
        <f>Summary!$G29</f>
        <v>0</v>
      </c>
      <c r="P25" s="62">
        <f>Summary!$G30</f>
        <v>0</v>
      </c>
      <c r="Q25" s="62">
        <f>Summary!$G31</f>
        <v>0</v>
      </c>
      <c r="R25" s="62">
        <f>Summary!$G32</f>
        <v>0</v>
      </c>
      <c r="S25" s="62">
        <f>Summary!$G33</f>
        <v>0</v>
      </c>
      <c r="T25" s="62">
        <f>Summary!$G34</f>
        <v>0</v>
      </c>
      <c r="U25" s="62">
        <f>Summary!$G35</f>
        <v>0</v>
      </c>
      <c r="V25" s="62">
        <f>Summary!$G36</f>
        <v>0</v>
      </c>
      <c r="W25" s="62">
        <f>Summary!$G37</f>
        <v>0</v>
      </c>
      <c r="X25" s="62">
        <f>Summary!$G38</f>
        <v>0</v>
      </c>
      <c r="Y25" s="62">
        <f>Summary!$G39</f>
        <v>0</v>
      </c>
      <c r="Z25" s="62">
        <f>Summary!$G40</f>
        <v>0</v>
      </c>
      <c r="AA25" s="62">
        <f>Summary!$G41</f>
        <v>0</v>
      </c>
      <c r="AB25" s="62">
        <f>Summary!$G42</f>
        <v>0</v>
      </c>
      <c r="AC25" s="62">
        <f>Summary!$G43</f>
        <v>0</v>
      </c>
      <c r="AD25" s="62">
        <f>Summary!$G44</f>
        <v>0</v>
      </c>
      <c r="AE25" s="62">
        <f>Summary!$G45</f>
        <v>0</v>
      </c>
      <c r="AF25" s="62">
        <f>Summary!$G46</f>
        <v>0</v>
      </c>
      <c r="AG25" s="62">
        <f>Summary!$G47</f>
        <v>0</v>
      </c>
      <c r="AH25" s="62">
        <f>Summary!$G48</f>
        <v>0</v>
      </c>
      <c r="AI25" s="62">
        <f>Summary!$G49</f>
        <v>0</v>
      </c>
      <c r="AJ25" s="62">
        <f>Summary!$G50</f>
        <v>0</v>
      </c>
      <c r="AK25" s="62">
        <f>Summary!$G51</f>
        <v>0</v>
      </c>
      <c r="AL25" s="62">
        <f>Summary!$G52</f>
        <v>0</v>
      </c>
      <c r="AM25" s="62">
        <f>Summary!$G53</f>
        <v>0</v>
      </c>
      <c r="AN25" s="62">
        <f>Summary!$G54</f>
        <v>0</v>
      </c>
      <c r="AO25" s="62">
        <f>Summary!$G55</f>
        <v>0</v>
      </c>
      <c r="AP25" s="62">
        <f>Summary!$G56</f>
        <v>0</v>
      </c>
      <c r="AQ25" s="62">
        <f>Summary!$G57</f>
        <v>0</v>
      </c>
      <c r="AR25" s="62">
        <f>Summary!$G58</f>
        <v>0</v>
      </c>
      <c r="AS25" s="62">
        <f>Summary!$G59</f>
        <v>0</v>
      </c>
      <c r="AT25" s="62">
        <f>Summary!$G60</f>
        <v>0</v>
      </c>
      <c r="AU25" s="62">
        <f>Summary!$G61</f>
        <v>0</v>
      </c>
      <c r="AV25" s="62">
        <f>Summary!$G62</f>
        <v>0</v>
      </c>
    </row>
    <row r="26" spans="2:48" ht="12.75" hidden="1">
      <c r="B26" s="10"/>
      <c r="C26" s="10"/>
      <c r="E26" s="66"/>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row>
    <row r="27" spans="2:48" ht="12.75" hidden="1">
      <c r="B27" s="10" t="s">
        <v>44</v>
      </c>
      <c r="C27" s="51" t="s">
        <v>45</v>
      </c>
      <c r="E27" s="66"/>
      <c r="F27" s="67">
        <f aca="true" t="shared" si="34" ref="F27:K27">F25*F22</f>
        <v>56.82160000000002</v>
      </c>
      <c r="G27" s="67">
        <f t="shared" si="34"/>
        <v>53.166611200000034</v>
      </c>
      <c r="H27" s="67">
        <f t="shared" si="34"/>
        <v>31.546719999999993</v>
      </c>
      <c r="I27" s="67">
        <f t="shared" si="34"/>
        <v>0</v>
      </c>
      <c r="J27" s="67">
        <f t="shared" si="34"/>
        <v>0</v>
      </c>
      <c r="K27" s="67">
        <f t="shared" si="34"/>
        <v>0</v>
      </c>
      <c r="L27" s="67">
        <f aca="true" t="shared" si="35" ref="L27:S27">L25*L22</f>
        <v>-1.1865200000000016</v>
      </c>
      <c r="M27" s="67">
        <f t="shared" si="35"/>
        <v>1.9323796000000009</v>
      </c>
      <c r="N27" s="67">
        <f t="shared" si="35"/>
        <v>0</v>
      </c>
      <c r="O27" s="67">
        <f t="shared" si="35"/>
        <v>0</v>
      </c>
      <c r="P27" s="67">
        <f t="shared" si="35"/>
        <v>0</v>
      </c>
      <c r="Q27" s="67">
        <f t="shared" si="35"/>
        <v>0</v>
      </c>
      <c r="R27" s="67">
        <f t="shared" si="35"/>
        <v>0</v>
      </c>
      <c r="S27" s="67">
        <f t="shared" si="35"/>
        <v>0</v>
      </c>
      <c r="T27" s="67">
        <f aca="true" t="shared" si="36" ref="T27:AV27">T25*T22</f>
        <v>0</v>
      </c>
      <c r="U27" s="67">
        <f t="shared" si="36"/>
        <v>0</v>
      </c>
      <c r="V27" s="67">
        <f t="shared" si="36"/>
        <v>0</v>
      </c>
      <c r="W27" s="67">
        <f t="shared" si="36"/>
        <v>0</v>
      </c>
      <c r="X27" s="67">
        <f t="shared" si="36"/>
        <v>0</v>
      </c>
      <c r="Y27" s="67">
        <f t="shared" si="36"/>
        <v>0</v>
      </c>
      <c r="Z27" s="67">
        <f t="shared" si="36"/>
        <v>0</v>
      </c>
      <c r="AA27" s="67">
        <f t="shared" si="36"/>
        <v>0</v>
      </c>
      <c r="AB27" s="67">
        <f t="shared" si="36"/>
        <v>0</v>
      </c>
      <c r="AC27" s="67">
        <f t="shared" si="36"/>
        <v>0</v>
      </c>
      <c r="AD27" s="67">
        <f t="shared" si="36"/>
        <v>0</v>
      </c>
      <c r="AE27" s="67">
        <f t="shared" si="36"/>
        <v>0</v>
      </c>
      <c r="AF27" s="67">
        <f t="shared" si="36"/>
        <v>0</v>
      </c>
      <c r="AG27" s="67">
        <f t="shared" si="36"/>
        <v>0</v>
      </c>
      <c r="AH27" s="67">
        <f t="shared" si="36"/>
        <v>0</v>
      </c>
      <c r="AI27" s="67">
        <f t="shared" si="36"/>
        <v>0</v>
      </c>
      <c r="AJ27" s="67">
        <f t="shared" si="36"/>
        <v>0</v>
      </c>
      <c r="AK27" s="67">
        <f t="shared" si="36"/>
        <v>0</v>
      </c>
      <c r="AL27" s="67">
        <f t="shared" si="36"/>
        <v>0</v>
      </c>
      <c r="AM27" s="67">
        <f t="shared" si="36"/>
        <v>0</v>
      </c>
      <c r="AN27" s="67">
        <f t="shared" si="36"/>
        <v>0</v>
      </c>
      <c r="AO27" s="67">
        <f t="shared" si="36"/>
        <v>0</v>
      </c>
      <c r="AP27" s="67">
        <f t="shared" si="36"/>
        <v>0</v>
      </c>
      <c r="AQ27" s="67">
        <f t="shared" si="36"/>
        <v>0</v>
      </c>
      <c r="AR27" s="67">
        <f t="shared" si="36"/>
        <v>0</v>
      </c>
      <c r="AS27" s="67">
        <f t="shared" si="36"/>
        <v>0</v>
      </c>
      <c r="AT27" s="67">
        <f t="shared" si="36"/>
        <v>0</v>
      </c>
      <c r="AU27" s="67">
        <f t="shared" si="36"/>
        <v>0</v>
      </c>
      <c r="AV27" s="67">
        <f t="shared" si="36"/>
        <v>0</v>
      </c>
    </row>
    <row r="28" spans="3:48" ht="12.75" hidden="1">
      <c r="C28" s="51" t="s">
        <v>46</v>
      </c>
      <c r="E28" s="66"/>
      <c r="F28" s="68">
        <f aca="true" t="shared" si="37" ref="F28:K28">F25*F23</f>
        <v>54.66060000000002</v>
      </c>
      <c r="G28" s="68">
        <f t="shared" si="37"/>
        <v>51.00561120000003</v>
      </c>
      <c r="H28" s="68">
        <f t="shared" si="37"/>
        <v>29.385719999999992</v>
      </c>
      <c r="I28" s="68">
        <f t="shared" si="37"/>
        <v>0</v>
      </c>
      <c r="J28" s="68">
        <f t="shared" si="37"/>
        <v>0</v>
      </c>
      <c r="K28" s="68">
        <f t="shared" si="37"/>
        <v>0</v>
      </c>
      <c r="L28" s="68">
        <f aca="true" t="shared" si="38" ref="L28:S28">L25*L23</f>
        <v>-3.3475200000000016</v>
      </c>
      <c r="M28" s="68">
        <f t="shared" si="38"/>
        <v>-0.22862039999999917</v>
      </c>
      <c r="N28" s="68">
        <f t="shared" si="38"/>
        <v>0</v>
      </c>
      <c r="O28" s="68">
        <f t="shared" si="38"/>
        <v>0</v>
      </c>
      <c r="P28" s="68">
        <f t="shared" si="38"/>
        <v>0</v>
      </c>
      <c r="Q28" s="68">
        <f t="shared" si="38"/>
        <v>0</v>
      </c>
      <c r="R28" s="68">
        <f t="shared" si="38"/>
        <v>0</v>
      </c>
      <c r="S28" s="68">
        <f t="shared" si="38"/>
        <v>0</v>
      </c>
      <c r="T28" s="68">
        <f aca="true" t="shared" si="39" ref="T28:AV28">T25*T23</f>
        <v>0</v>
      </c>
      <c r="U28" s="68">
        <f t="shared" si="39"/>
        <v>0</v>
      </c>
      <c r="V28" s="68">
        <f t="shared" si="39"/>
        <v>0</v>
      </c>
      <c r="W28" s="68">
        <f t="shared" si="39"/>
        <v>0</v>
      </c>
      <c r="X28" s="68">
        <f t="shared" si="39"/>
        <v>0</v>
      </c>
      <c r="Y28" s="68">
        <f t="shared" si="39"/>
        <v>0</v>
      </c>
      <c r="Z28" s="68">
        <f t="shared" si="39"/>
        <v>0</v>
      </c>
      <c r="AA28" s="68">
        <f t="shared" si="39"/>
        <v>0</v>
      </c>
      <c r="AB28" s="68">
        <f t="shared" si="39"/>
        <v>0</v>
      </c>
      <c r="AC28" s="68">
        <f t="shared" si="39"/>
        <v>0</v>
      </c>
      <c r="AD28" s="68">
        <f t="shared" si="39"/>
        <v>0</v>
      </c>
      <c r="AE28" s="68">
        <f t="shared" si="39"/>
        <v>0</v>
      </c>
      <c r="AF28" s="68">
        <f t="shared" si="39"/>
        <v>0</v>
      </c>
      <c r="AG28" s="68">
        <f t="shared" si="39"/>
        <v>0</v>
      </c>
      <c r="AH28" s="68">
        <f t="shared" si="39"/>
        <v>0</v>
      </c>
      <c r="AI28" s="68">
        <f t="shared" si="39"/>
        <v>0</v>
      </c>
      <c r="AJ28" s="68">
        <f t="shared" si="39"/>
        <v>0</v>
      </c>
      <c r="AK28" s="68">
        <f t="shared" si="39"/>
        <v>0</v>
      </c>
      <c r="AL28" s="68">
        <f t="shared" si="39"/>
        <v>0</v>
      </c>
      <c r="AM28" s="68">
        <f t="shared" si="39"/>
        <v>0</v>
      </c>
      <c r="AN28" s="68">
        <f t="shared" si="39"/>
        <v>0</v>
      </c>
      <c r="AO28" s="68">
        <f t="shared" si="39"/>
        <v>0</v>
      </c>
      <c r="AP28" s="68">
        <f t="shared" si="39"/>
        <v>0</v>
      </c>
      <c r="AQ28" s="68">
        <f t="shared" si="39"/>
        <v>0</v>
      </c>
      <c r="AR28" s="68">
        <f t="shared" si="39"/>
        <v>0</v>
      </c>
      <c r="AS28" s="68">
        <f t="shared" si="39"/>
        <v>0</v>
      </c>
      <c r="AT28" s="68">
        <f t="shared" si="39"/>
        <v>0</v>
      </c>
      <c r="AU28" s="68">
        <f t="shared" si="39"/>
        <v>0</v>
      </c>
      <c r="AV28" s="68">
        <f t="shared" si="39"/>
        <v>0</v>
      </c>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sheetData>
  <sheetProtection selectLockedCells="1" selectUnlockedCells="1"/>
  <hyperlinks>
    <hyperlink ref="B1" location="Summary!A1" display="Home / Summary Page"/>
    <hyperlink ref="C1" location="Explanations!A1" display="Explanations"/>
  </hyperlinks>
  <printOptions/>
  <pageMargins left="0.48" right="0.31" top="0.6" bottom="0.63"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J16"/>
  <sheetViews>
    <sheetView showGridLines="0" showRowColHeaders="0" zoomScalePageLayoutView="0" workbookViewId="0" topLeftCell="A1">
      <selection activeCell="B1" sqref="B1"/>
    </sheetView>
  </sheetViews>
  <sheetFormatPr defaultColWidth="9.140625" defaultRowHeight="12.75"/>
  <cols>
    <col min="1" max="1" width="4.28125" style="0" customWidth="1"/>
  </cols>
  <sheetData>
    <row r="1" ht="12.75">
      <c r="B1" s="23" t="s">
        <v>19</v>
      </c>
    </row>
    <row r="6" ht="18.75">
      <c r="B6" s="100" t="s">
        <v>70</v>
      </c>
    </row>
    <row r="7" spans="2:10" ht="45" customHeight="1">
      <c r="B7" s="153" t="s">
        <v>71</v>
      </c>
      <c r="C7" s="153"/>
      <c r="D7" s="153"/>
      <c r="E7" s="153"/>
      <c r="F7" s="153"/>
      <c r="G7" s="153"/>
      <c r="H7" s="153"/>
      <c r="I7" s="153"/>
      <c r="J7" s="153"/>
    </row>
    <row r="8" spans="2:10" ht="118.5" customHeight="1">
      <c r="B8" s="154" t="s">
        <v>72</v>
      </c>
      <c r="C8" s="154"/>
      <c r="D8" s="154"/>
      <c r="E8" s="154"/>
      <c r="F8" s="154"/>
      <c r="G8" s="154"/>
      <c r="H8" s="154"/>
      <c r="I8" s="154"/>
      <c r="J8" s="154"/>
    </row>
    <row r="9" spans="2:10" ht="12.75">
      <c r="B9" s="101"/>
      <c r="C9" s="101"/>
      <c r="D9" s="101"/>
      <c r="E9" s="101"/>
      <c r="F9" s="101"/>
      <c r="G9" s="101"/>
      <c r="H9" s="101"/>
      <c r="I9" s="101"/>
      <c r="J9" s="101"/>
    </row>
    <row r="10" ht="15">
      <c r="B10" s="102" t="s">
        <v>73</v>
      </c>
    </row>
    <row r="11" spans="2:10" ht="81.75" customHeight="1">
      <c r="B11" s="154" t="s">
        <v>74</v>
      </c>
      <c r="C11" s="154"/>
      <c r="D11" s="154"/>
      <c r="E11" s="154"/>
      <c r="F11" s="154"/>
      <c r="G11" s="154"/>
      <c r="H11" s="103"/>
      <c r="I11" s="103"/>
      <c r="J11" s="103"/>
    </row>
    <row r="12" ht="15">
      <c r="B12" s="104"/>
    </row>
    <row r="13" ht="15">
      <c r="B13" s="105" t="s">
        <v>75</v>
      </c>
    </row>
    <row r="14" spans="2:10" ht="66" customHeight="1">
      <c r="B14" s="155" t="s">
        <v>76</v>
      </c>
      <c r="C14" s="155"/>
      <c r="D14" s="155"/>
      <c r="E14" s="155"/>
      <c r="F14" s="155"/>
      <c r="G14" s="155"/>
      <c r="H14" s="155"/>
      <c r="I14" s="155"/>
      <c r="J14" s="155"/>
    </row>
    <row r="15" spans="2:10" ht="15">
      <c r="B15" s="106"/>
      <c r="C15" s="106"/>
      <c r="D15" s="106"/>
      <c r="E15" s="106"/>
      <c r="F15" s="106"/>
      <c r="G15" s="106"/>
      <c r="H15" s="106"/>
      <c r="I15" s="106"/>
      <c r="J15" s="106"/>
    </row>
    <row r="16" ht="18.75">
      <c r="B16" s="100"/>
    </row>
  </sheetData>
  <sheetProtection password="9231" sheet="1" objects="1" scenarios="1"/>
  <mergeCells count="4">
    <mergeCell ref="B7:J7"/>
    <mergeCell ref="B8:J8"/>
    <mergeCell ref="B11:G11"/>
    <mergeCell ref="B14:J14"/>
  </mergeCells>
  <hyperlinks>
    <hyperlink ref="B1" location="Summary!A1" display="Home Page Link"/>
  </hyperlinks>
  <printOptions/>
  <pageMargins left="0.7086614173228347" right="0.7086614173228347" top="0.5905511811023623" bottom="0.5905511811023623" header="0.31496062992125984" footer="0.31496062992125984"/>
  <pageSetup horizontalDpi="600" verticalDpi="600" orientation="portrait" paperSize="9" r:id="rId2"/>
  <headerFooter>
    <oddFooter>&amp;C&amp;"Arial Narrow,Regular"&amp;8The Surgery Network Ltd. Registered Office: 65 New Street, Salisbury, SP1 2PH
01722 580085   info@surgerynetwork.org    www.surgerynetwork.org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Legge</dc:creator>
  <cp:keywords/>
  <dc:description/>
  <cp:lastModifiedBy>Rob Legge</cp:lastModifiedBy>
  <cp:lastPrinted>2016-05-10T07:21:17Z</cp:lastPrinted>
  <dcterms:created xsi:type="dcterms:W3CDTF">2009-07-20T12:31:37Z</dcterms:created>
  <dcterms:modified xsi:type="dcterms:W3CDTF">2023-11-30T11:04:22Z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